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<sst xmlns="http://schemas.openxmlformats.org/spreadsheetml/2006/main" count="114" uniqueCount="71">
  <si>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</si>
  <si>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</si>
  <si>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</si>
  <si>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</si>
  <si>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</si>
  <si>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</si>
  <si>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>Итого доходов: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</si>
  <si>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</si>
  <si>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</si>
  <si>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</si>
  <si>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</si>
  <si>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</si>
  <si>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</si>
  <si>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</si>
  <si>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</si>
  <si>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</si>
  <si>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</si>
  <si>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</si>
  <si>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</si>
  <si>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</si>
  <si>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</si>
  <si>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</si>
  <si>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</si>
  <si>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</si>
  <si>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</si>
  <si>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</si>
  <si>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</si>
  <si>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</si>
  <si>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</si>
  <si>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</si>
  <si>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</si>
  <si>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</si>
  <si>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</si>
  <si>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</si>
  <si>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</si>
  <si>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</si>
  <si>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</si>
  <si>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</si>
  <si>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</si>
  <si>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</si>
  <si>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</si>
  <si>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</si>
  <si>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</si>
  <si>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</si>
  <si>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</si>
  <si>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</si>
  <si>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</si>
  <si>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</si>
  <si>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</si>
  <si>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</si>
  <si>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</si>
  <si>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</si>
  <si>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</si>
  <si>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</si>
  <si>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</si>
  <si>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</si>
  <si>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</si>
  <si>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</si>
  <si>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</si>
  <si>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</si>
  <si>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</si>
  <si>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</si>
  <si>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2015г.</t>
  </si>
  <si>
    <t>Кассовое исполнение за  2015 год</t>
  </si>
  <si>
    <t>Исполнение плана за 2015 г., %</t>
  </si>
  <si>
    <t>от                       2016года</t>
  </si>
  <si>
    <t>План на 2015 год</t>
  </si>
  <si>
    <t>5. Жилищно-коммунальное хозяйство, в том числе:</t>
  </si>
  <si>
    <t>7. Культура, кинематография и средства массовой информации</t>
  </si>
  <si>
    <t>Приложение 5</t>
  </si>
  <si>
    <t>к решению №  ПРОЕКТ  XXI  сессии 3  Созыва Совета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</si>
</sst>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66" fontId="4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6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8515625" defaultRowHeight="15"/>
  <cols>
    <col min="1" max="1" width="59.140625" style="1" customWidth="1"/>
    <col min="2" max="2" width="20.421875" style="1" customWidth="1"/>
    <col min="3" max="3" width="21.00390625" style="1" customWidth="1"/>
    <col min="4" max="4" width="23.57421875" style="1" customWidth="1"/>
    <col min="5" max="16384" width="8.8515625" style="1" customWidth="1"/>
  </cols>
  <sheetData>
    <row r="2" ht="13.5">
      <c r="C2" s="36" t="s">
        <v>69</v>
      </c>
    </row>
    <row r="3" ht="13.5">
      <c r="C3" s="36" t="s">
        <v>70</v>
      </c>
    </row>
    <row r="4" ht="13.5">
      <c r="C4" s="36" t="s">
        <v>36</v>
      </c>
    </row>
    <row r="5" ht="13.5">
      <c r="C5" s="36" t="s">
        <v>65</v>
      </c>
    </row>
    <row r="6" ht="13.5">
      <c r="C6" s="36"/>
    </row>
    <row r="7" ht="13.5">
      <c r="C7" s="22"/>
    </row>
    <row r="8" spans="1:4" ht="13.5">
      <c r="A8" s="41" t="s">
        <v>23</v>
      </c>
      <c r="B8" s="41"/>
      <c r="C8" s="41"/>
      <c r="D8" s="41"/>
    </row>
    <row r="9" spans="1:4" ht="13.5">
      <c r="A9" s="41" t="s">
        <v>62</v>
      </c>
      <c r="B9" s="41"/>
      <c r="C9" s="41"/>
      <c r="D9" s="41"/>
    </row>
    <row r="11" ht="13.5">
      <c r="D11" s="3" t="s">
        <v>12</v>
      </c>
    </row>
    <row r="12" spans="1:4" s="2" customFormat="1" ht="27.75">
      <c r="A12" s="4" t="s">
        <v>0</v>
      </c>
      <c r="B12" s="5" t="s">
        <v>66</v>
      </c>
      <c r="C12" s="5" t="s">
        <v>63</v>
      </c>
      <c r="D12" s="5" t="s">
        <v>64</v>
      </c>
    </row>
    <row r="13" spans="1:4" s="2" customFormat="1" ht="13.5">
      <c r="A13" s="6" t="s">
        <v>10</v>
      </c>
      <c r="B13" s="5"/>
      <c r="C13" s="5"/>
      <c r="D13" s="5"/>
    </row>
    <row r="14" spans="1:4" ht="13.5">
      <c r="A14" s="7" t="s">
        <v>1</v>
      </c>
      <c r="B14" s="8">
        <v>2977.5</v>
      </c>
      <c r="C14" s="8">
        <v>2093.3</v>
      </c>
      <c r="D14" s="9">
        <f>C14/B14*100</f>
        <v>70.30394626364401</v>
      </c>
    </row>
    <row r="15" spans="1:4" ht="13.5">
      <c r="A15" s="7" t="s">
        <v>2</v>
      </c>
      <c r="B15" s="8">
        <f>B16+B17</f>
        <v>349</v>
      </c>
      <c r="C15" s="8">
        <f>C16+C17</f>
        <v>358.79999999999995</v>
      </c>
      <c r="D15" s="9">
        <f aca="true" t="shared" si="0" ref="D15:D39">C15/B15*100</f>
        <v>102.80802292263608</v>
      </c>
    </row>
    <row r="16" spans="1:4" ht="13.5">
      <c r="A16" s="7" t="s">
        <v>29</v>
      </c>
      <c r="B16" s="8">
        <v>90</v>
      </c>
      <c r="C16" s="8">
        <v>89.9</v>
      </c>
      <c r="D16" s="20">
        <f t="shared" si="0"/>
        <v>99.8888888888889</v>
      </c>
    </row>
    <row r="17" spans="1:4" ht="13.5">
      <c r="A17" s="7" t="s">
        <v>3</v>
      </c>
      <c r="B17" s="8">
        <v>259</v>
      </c>
      <c r="C17" s="8">
        <v>268.9</v>
      </c>
      <c r="D17" s="9">
        <f t="shared" si="0"/>
        <v>103.82239382239382</v>
      </c>
    </row>
    <row r="18" spans="1:4" ht="13.5">
      <c r="A18" s="7" t="s">
        <v>54</v>
      </c>
      <c r="B18" s="8">
        <v>522.8</v>
      </c>
      <c r="C18" s="8">
        <v>518.7</v>
      </c>
      <c r="D18" s="9">
        <f>C18/B18*100</f>
        <v>99.21576128538639</v>
      </c>
    </row>
    <row r="19" spans="1:4" ht="27.75">
      <c r="A19" s="10" t="s">
        <v>49</v>
      </c>
      <c r="B19" s="11">
        <f>B20+B21</f>
        <v>623</v>
      </c>
      <c r="C19" s="11">
        <f>C20+C21</f>
        <v>707.4</v>
      </c>
      <c r="D19" s="12">
        <f t="shared" si="0"/>
        <v>113.5473515248796</v>
      </c>
    </row>
    <row r="20" spans="1:4" ht="13.5">
      <c r="A20" s="7" t="s">
        <v>4</v>
      </c>
      <c r="B20" s="8">
        <v>23</v>
      </c>
      <c r="C20" s="8">
        <v>22.6</v>
      </c>
      <c r="D20" s="20">
        <f t="shared" si="0"/>
        <v>98.2608695652174</v>
      </c>
    </row>
    <row r="21" spans="1:4" ht="13.5">
      <c r="A21" s="7" t="s">
        <v>5</v>
      </c>
      <c r="B21" s="8">
        <v>600</v>
      </c>
      <c r="C21" s="8">
        <v>684.8</v>
      </c>
      <c r="D21" s="20">
        <f t="shared" si="0"/>
        <v>114.13333333333333</v>
      </c>
    </row>
    <row r="22" spans="1:4" ht="13.5">
      <c r="A22" s="7" t="s">
        <v>56</v>
      </c>
      <c r="B22" s="8">
        <f>B23+B24</f>
        <v>639.7</v>
      </c>
      <c r="C22" s="8">
        <f>C23+C24</f>
        <v>609.3000000000001</v>
      </c>
      <c r="D22" s="20">
        <f t="shared" si="0"/>
        <v>95.24777239330938</v>
      </c>
    </row>
    <row r="23" spans="1:4" ht="13.5">
      <c r="A23" s="7" t="s">
        <v>57</v>
      </c>
      <c r="B23" s="8">
        <v>0.7</v>
      </c>
      <c r="C23" s="8">
        <v>0.7</v>
      </c>
      <c r="D23" s="20">
        <f t="shared" si="0"/>
        <v>100</v>
      </c>
    </row>
    <row r="24" spans="1:4" ht="27.75">
      <c r="A24" s="10" t="s">
        <v>58</v>
      </c>
      <c r="B24" s="8">
        <f>180+0+459+0</f>
        <v>639</v>
      </c>
      <c r="C24" s="8">
        <v>608.6</v>
      </c>
      <c r="D24" s="20">
        <f t="shared" si="0"/>
        <v>95.24256651017214</v>
      </c>
    </row>
    <row r="25" spans="1:4" ht="13.5">
      <c r="A25" s="10" t="s">
        <v>55</v>
      </c>
      <c r="B25" s="11">
        <v>0</v>
      </c>
      <c r="C25" s="11">
        <v>0</v>
      </c>
      <c r="D25" s="21" t="e">
        <f t="shared" si="0"/>
        <v>#DIV/0!</v>
      </c>
    </row>
    <row r="26" spans="1:4" ht="13.5">
      <c r="A26" s="10" t="s">
        <v>50</v>
      </c>
      <c r="B26" s="11">
        <v>400</v>
      </c>
      <c r="C26" s="11">
        <v>417.6</v>
      </c>
      <c r="D26" s="38">
        <f>C26/B26*100</f>
        <v>104.4</v>
      </c>
    </row>
    <row r="27" spans="1:4" ht="13.5">
      <c r="A27" s="14" t="s">
        <v>6</v>
      </c>
      <c r="B27" s="9">
        <f>B14+B15+B18+B19+B22+B25+B26</f>
        <v>5512</v>
      </c>
      <c r="C27" s="9">
        <f>C14+C15+C18+C19+C22+C25+C26</f>
        <v>4705.1</v>
      </c>
      <c r="D27" s="9">
        <f t="shared" si="0"/>
        <v>85.36103047895502</v>
      </c>
    </row>
    <row r="28" spans="1:4" ht="13.5">
      <c r="A28" s="7" t="s">
        <v>52</v>
      </c>
      <c r="B28" s="8">
        <f>B29+B30+B31+B32+B33+B34+B35+B38</f>
        <v>3774.4</v>
      </c>
      <c r="C28" s="9">
        <f>C29+C30+C31+C32+C33+C34+C35+C38</f>
        <v>3642.9</v>
      </c>
      <c r="D28" s="9">
        <f t="shared" si="0"/>
        <v>96.51600254345063</v>
      </c>
    </row>
    <row r="29" spans="1:4" ht="13.5">
      <c r="A29" s="7" t="s">
        <v>7</v>
      </c>
      <c r="B29" s="8">
        <f>339+1172+329+538</f>
        <v>2378</v>
      </c>
      <c r="C29" s="8">
        <v>2378</v>
      </c>
      <c r="D29" s="9">
        <f t="shared" si="0"/>
        <v>100</v>
      </c>
    </row>
    <row r="30" spans="1:4" ht="13.5">
      <c r="A30" s="7" t="s">
        <v>8</v>
      </c>
      <c r="B30" s="8">
        <f>232.5+22.8</f>
        <v>255.3</v>
      </c>
      <c r="C30" s="8">
        <v>255.3</v>
      </c>
      <c r="D30" s="9">
        <f t="shared" si="0"/>
        <v>100</v>
      </c>
    </row>
    <row r="31" spans="1:4" ht="13.5" hidden="1">
      <c r="A31" s="7" t="s">
        <v>9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37</v>
      </c>
      <c r="B32" s="8">
        <f>0+1011.7+0+61.3</f>
        <v>1073</v>
      </c>
      <c r="C32" s="8">
        <v>941.5</v>
      </c>
      <c r="D32" s="20">
        <f t="shared" si="0"/>
        <v>87.74464119291704</v>
      </c>
    </row>
    <row r="33" spans="1:4" ht="13.5" hidden="1">
      <c r="A33" s="7" t="s">
        <v>30</v>
      </c>
      <c r="B33" s="8">
        <v>0</v>
      </c>
      <c r="C33" s="8">
        <v>0</v>
      </c>
      <c r="D33" s="20" t="e">
        <f t="shared" si="0"/>
        <v>#DIV/0!</v>
      </c>
    </row>
    <row r="34" spans="1:4" ht="13.5" hidden="1">
      <c r="A34" s="7" t="s">
        <v>51</v>
      </c>
      <c r="B34" s="8">
        <f>0</f>
        <v>0</v>
      </c>
      <c r="C34" s="8">
        <v>0</v>
      </c>
      <c r="D34" s="20" t="e">
        <f t="shared" si="0"/>
        <v>#DIV/0!</v>
      </c>
    </row>
    <row r="35" spans="1:4" ht="13.5">
      <c r="A35" s="7" t="s">
        <v>31</v>
      </c>
      <c r="B35" s="8">
        <v>68.1</v>
      </c>
      <c r="C35" s="8">
        <v>68.1</v>
      </c>
      <c r="D35" s="20">
        <f t="shared" si="0"/>
        <v>100</v>
      </c>
    </row>
    <row r="36" spans="1:4" ht="13.5" hidden="1">
      <c r="A36" s="10" t="s">
        <v>50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1" t="e">
        <f t="shared" si="0"/>
        <v>#DIV/0!</v>
      </c>
    </row>
    <row r="38" spans="1:4" ht="27.75" hidden="1">
      <c r="A38" s="10" t="s">
        <v>53</v>
      </c>
      <c r="B38" s="11">
        <v>0</v>
      </c>
      <c r="C38" s="11"/>
      <c r="D38" s="21" t="e">
        <f t="shared" si="0"/>
        <v>#DIV/0!</v>
      </c>
    </row>
    <row r="39" spans="1:4" ht="13.5">
      <c r="A39" s="15" t="s">
        <v>11</v>
      </c>
      <c r="B39" s="18">
        <f>B27+B28+B36+B37</f>
        <v>9286.4</v>
      </c>
      <c r="C39" s="19">
        <f>C27+C28+C36+C37</f>
        <v>8348</v>
      </c>
      <c r="D39" s="19">
        <f t="shared" si="0"/>
        <v>89.89490006891799</v>
      </c>
    </row>
    <row r="40" spans="1:4" ht="13.5">
      <c r="A40" s="16" t="s">
        <v>13</v>
      </c>
      <c r="B40" s="23"/>
      <c r="C40" s="23"/>
      <c r="D40" s="9"/>
    </row>
    <row r="41" spans="1:4" s="26" customFormat="1" ht="13.5">
      <c r="A41" s="24" t="s">
        <v>14</v>
      </c>
      <c r="B41" s="25">
        <f>SUM(B42:B54)</f>
        <v>3363.1</v>
      </c>
      <c r="C41" s="25">
        <f>SUM(C42:C54)</f>
        <v>3039.0000000000005</v>
      </c>
      <c r="D41" s="19">
        <f aca="true" t="shared" si="1" ref="D41:D129">C41/B41*100</f>
        <v>90.36305789301538</v>
      </c>
    </row>
    <row r="42" spans="1:4" ht="13.5">
      <c r="A42" s="7" t="s">
        <v>15</v>
      </c>
      <c r="B42" s="23">
        <f>685+1100</f>
        <v>1785</v>
      </c>
      <c r="C42" s="23">
        <f>1732.7</f>
        <v>1732.7</v>
      </c>
      <c r="D42" s="9">
        <f t="shared" si="1"/>
        <v>97.07002801120449</v>
      </c>
    </row>
    <row r="43" spans="1:4" ht="13.5" hidden="1">
      <c r="A43" s="27" t="s">
        <v>38</v>
      </c>
      <c r="B43" s="23">
        <v>47</v>
      </c>
      <c r="C43" s="23">
        <v>27.1</v>
      </c>
      <c r="D43" s="9">
        <f t="shared" si="1"/>
        <v>57.659574468085104</v>
      </c>
    </row>
    <row r="44" spans="1:4" ht="13.5">
      <c r="A44" s="7" t="s">
        <v>39</v>
      </c>
      <c r="B44" s="23">
        <f>207+332</f>
        <v>539</v>
      </c>
      <c r="C44" s="23">
        <v>516.7</v>
      </c>
      <c r="D44" s="9">
        <f t="shared" si="1"/>
        <v>95.86270871985158</v>
      </c>
    </row>
    <row r="45" spans="1:4" ht="13.5">
      <c r="A45" s="32" t="s">
        <v>40</v>
      </c>
      <c r="B45" s="23">
        <v>55</v>
      </c>
      <c r="C45" s="23">
        <v>40.6</v>
      </c>
      <c r="D45" s="9">
        <f t="shared" si="1"/>
        <v>73.81818181818181</v>
      </c>
    </row>
    <row r="46" spans="1:4" ht="13.5" hidden="1">
      <c r="A46" s="27" t="s">
        <v>41</v>
      </c>
      <c r="B46" s="23">
        <v>12</v>
      </c>
      <c r="C46" s="23">
        <v>1</v>
      </c>
      <c r="D46" s="9">
        <f t="shared" si="1"/>
        <v>8.333333333333332</v>
      </c>
    </row>
    <row r="47" spans="1:4" ht="13.5">
      <c r="A47" s="7" t="s">
        <v>16</v>
      </c>
      <c r="B47" s="23">
        <f>61.5+450</f>
        <v>511.5</v>
      </c>
      <c r="C47" s="23">
        <v>422.3</v>
      </c>
      <c r="D47" s="9">
        <f t="shared" si="1"/>
        <v>82.56109481915934</v>
      </c>
    </row>
    <row r="48" spans="1:4" ht="13.5">
      <c r="A48" s="7" t="s">
        <v>18</v>
      </c>
      <c r="B48" s="23">
        <f>56+59.5</f>
        <v>115.5</v>
      </c>
      <c r="C48" s="23">
        <v>55.9</v>
      </c>
      <c r="D48" s="9">
        <f t="shared" si="1"/>
        <v>48.3982683982684</v>
      </c>
    </row>
    <row r="49" spans="1:4" ht="13.5">
      <c r="A49" s="32" t="s">
        <v>42</v>
      </c>
      <c r="B49" s="23">
        <f>4.5+48.5+72.5</f>
        <v>125.5</v>
      </c>
      <c r="C49" s="23">
        <v>111.5</v>
      </c>
      <c r="D49" s="9">
        <f t="shared" si="1"/>
        <v>88.84462151394422</v>
      </c>
    </row>
    <row r="50" spans="1:4" ht="13.5" hidden="1">
      <c r="A50" s="27" t="s">
        <v>43</v>
      </c>
      <c r="B50" s="23">
        <f>(3+0)+(3+5)+(5)</f>
        <v>16</v>
      </c>
      <c r="C50" s="23">
        <v>16</v>
      </c>
      <c r="D50" s="9">
        <f t="shared" si="1"/>
        <v>100</v>
      </c>
    </row>
    <row r="51" spans="1:4" ht="13.5">
      <c r="A51" s="32" t="s">
        <v>44</v>
      </c>
      <c r="B51" s="23">
        <f>5+2+93.1+1</f>
        <v>101.1</v>
      </c>
      <c r="C51" s="23">
        <v>91.8</v>
      </c>
      <c r="D51" s="9">
        <f t="shared" si="1"/>
        <v>90.80118694362018</v>
      </c>
    </row>
    <row r="52" spans="1:4" ht="13.5" hidden="1">
      <c r="A52" s="27" t="s">
        <v>61</v>
      </c>
      <c r="B52" s="23">
        <v>0</v>
      </c>
      <c r="C52" s="23">
        <v>0</v>
      </c>
      <c r="D52" s="9" t="e">
        <f t="shared" si="1"/>
        <v>#DIV/0!</v>
      </c>
    </row>
    <row r="53" spans="1:4" ht="13.5">
      <c r="A53" s="32" t="s">
        <v>46</v>
      </c>
      <c r="B53" s="23">
        <f>49.5+2+3+1</f>
        <v>55.5</v>
      </c>
      <c r="C53" s="23">
        <v>23.4</v>
      </c>
      <c r="D53" s="20">
        <f t="shared" si="1"/>
        <v>42.16216216216216</v>
      </c>
    </row>
    <row r="54" spans="1:4" ht="13.5" hidden="1">
      <c r="A54" s="27" t="s">
        <v>60</v>
      </c>
      <c r="B54" s="23">
        <v>0</v>
      </c>
      <c r="C54" s="23">
        <v>0</v>
      </c>
      <c r="D54" s="20" t="e">
        <f t="shared" si="1"/>
        <v>#DIV/0!</v>
      </c>
    </row>
    <row r="55" spans="1:4" s="26" customFormat="1" ht="13.5">
      <c r="A55" s="24" t="s">
        <v>20</v>
      </c>
      <c r="B55" s="25">
        <f>SUM(B56:B67)</f>
        <v>253.3</v>
      </c>
      <c r="C55" s="25">
        <f>SUM(C56:C67)</f>
        <v>253.3</v>
      </c>
      <c r="D55" s="19">
        <f t="shared" si="1"/>
        <v>100</v>
      </c>
    </row>
    <row r="56" spans="1:4" ht="13.5">
      <c r="A56" s="7" t="s">
        <v>15</v>
      </c>
      <c r="B56" s="23">
        <v>72.9</v>
      </c>
      <c r="C56" s="23">
        <v>72.9</v>
      </c>
      <c r="D56" s="9">
        <f t="shared" si="1"/>
        <v>100</v>
      </c>
    </row>
    <row r="57" spans="1:4" ht="13.5" hidden="1">
      <c r="A57" s="27" t="s">
        <v>38</v>
      </c>
      <c r="B57" s="23">
        <v>0</v>
      </c>
      <c r="C57" s="23">
        <v>0</v>
      </c>
      <c r="D57" s="9" t="e">
        <f t="shared" si="1"/>
        <v>#DIV/0!</v>
      </c>
    </row>
    <row r="58" spans="1:4" ht="13.5">
      <c r="A58" s="7" t="s">
        <v>39</v>
      </c>
      <c r="B58" s="23">
        <v>20.3</v>
      </c>
      <c r="C58" s="23">
        <v>20.3</v>
      </c>
      <c r="D58" s="9">
        <f t="shared" si="1"/>
        <v>100</v>
      </c>
    </row>
    <row r="59" spans="1:4" ht="13.5" customHeight="1" hidden="1">
      <c r="A59" s="27" t="s">
        <v>40</v>
      </c>
      <c r="B59" s="23">
        <v>3.8</v>
      </c>
      <c r="C59" s="23">
        <v>3.8</v>
      </c>
      <c r="D59" s="9">
        <f t="shared" si="1"/>
        <v>100</v>
      </c>
    </row>
    <row r="60" spans="1:4" ht="13.5" customHeight="1" hidden="1">
      <c r="A60" s="27" t="s">
        <v>41</v>
      </c>
      <c r="B60" s="23">
        <v>3</v>
      </c>
      <c r="C60" s="23">
        <v>3</v>
      </c>
      <c r="D60" s="9">
        <f t="shared" si="1"/>
        <v>100</v>
      </c>
    </row>
    <row r="61" spans="1:4" ht="13.5" customHeight="1">
      <c r="A61" s="7" t="s">
        <v>16</v>
      </c>
      <c r="B61" s="23">
        <v>7.3</v>
      </c>
      <c r="C61" s="23">
        <v>7.3</v>
      </c>
      <c r="D61" s="9">
        <f t="shared" si="1"/>
        <v>100</v>
      </c>
    </row>
    <row r="62" spans="1:4" ht="13.5" customHeight="1" hidden="1">
      <c r="A62" s="27" t="s">
        <v>18</v>
      </c>
      <c r="B62" s="23">
        <v>12.4</v>
      </c>
      <c r="C62" s="23">
        <v>12.4</v>
      </c>
      <c r="D62" s="9">
        <f t="shared" si="1"/>
        <v>100</v>
      </c>
    </row>
    <row r="63" spans="1:4" ht="13.5" customHeight="1" hidden="1">
      <c r="A63" s="27" t="s">
        <v>42</v>
      </c>
      <c r="B63" s="23">
        <v>0</v>
      </c>
      <c r="C63" s="23">
        <v>0</v>
      </c>
      <c r="D63" s="9" t="e">
        <f t="shared" si="1"/>
        <v>#DIV/0!</v>
      </c>
    </row>
    <row r="64" spans="1:4" ht="13.5" customHeight="1" hidden="1">
      <c r="A64" s="27" t="s">
        <v>43</v>
      </c>
      <c r="B64" s="23">
        <v>0</v>
      </c>
      <c r="C64" s="23">
        <v>0</v>
      </c>
      <c r="D64" s="9" t="e">
        <f t="shared" si="1"/>
        <v>#DIV/0!</v>
      </c>
    </row>
    <row r="65" spans="1:4" ht="13.5" customHeight="1" hidden="1">
      <c r="A65" s="27" t="s">
        <v>44</v>
      </c>
      <c r="B65" s="23">
        <v>0.2</v>
      </c>
      <c r="C65" s="23">
        <v>0.2</v>
      </c>
      <c r="D65" s="9">
        <f t="shared" si="1"/>
        <v>100</v>
      </c>
    </row>
    <row r="66" spans="1:4" ht="13.5" customHeight="1">
      <c r="A66" s="32" t="s">
        <v>61</v>
      </c>
      <c r="B66" s="23">
        <v>98.2</v>
      </c>
      <c r="C66" s="23">
        <v>98.2</v>
      </c>
      <c r="D66" s="9">
        <f t="shared" si="1"/>
        <v>100</v>
      </c>
    </row>
    <row r="67" spans="1:4" ht="13.5" customHeight="1">
      <c r="A67" s="32" t="s">
        <v>46</v>
      </c>
      <c r="B67" s="23">
        <v>35.2</v>
      </c>
      <c r="C67" s="23">
        <v>35.2</v>
      </c>
      <c r="D67" s="9">
        <f t="shared" si="1"/>
        <v>100</v>
      </c>
    </row>
    <row r="68" spans="1:4" s="26" customFormat="1" ht="13.5">
      <c r="A68" s="24" t="s">
        <v>19</v>
      </c>
      <c r="B68" s="25">
        <f>SUM(B69:B74)</f>
        <v>45.5</v>
      </c>
      <c r="C68" s="25">
        <f>SUM(C69:C74)</f>
        <v>26.7</v>
      </c>
      <c r="D68" s="19">
        <f t="shared" si="1"/>
        <v>58.681318681318686</v>
      </c>
    </row>
    <row r="69" spans="1:4" s="26" customFormat="1" ht="13.5" hidden="1">
      <c r="A69" s="24">
        <v>225</v>
      </c>
      <c r="B69" s="25">
        <v>22.5</v>
      </c>
      <c r="C69" s="25">
        <v>16.5</v>
      </c>
      <c r="D69" s="19">
        <f t="shared" si="1"/>
        <v>73.33333333333333</v>
      </c>
    </row>
    <row r="70" spans="1:4" s="26" customFormat="1" ht="13.5" hidden="1">
      <c r="A70" s="24">
        <v>226</v>
      </c>
      <c r="B70" s="25">
        <f>5+1+1</f>
        <v>7</v>
      </c>
      <c r="C70" s="25">
        <v>0</v>
      </c>
      <c r="D70" s="19">
        <f t="shared" si="1"/>
        <v>0</v>
      </c>
    </row>
    <row r="71" spans="1:4" s="26" customFormat="1" ht="13.5" hidden="1">
      <c r="A71" s="24">
        <v>251</v>
      </c>
      <c r="B71" s="25">
        <v>0</v>
      </c>
      <c r="C71" s="25">
        <v>0</v>
      </c>
      <c r="D71" s="19" t="e">
        <f>C71/B71*100</f>
        <v>#DIV/0!</v>
      </c>
    </row>
    <row r="72" spans="1:4" s="26" customFormat="1" ht="13.5" hidden="1">
      <c r="A72" s="24">
        <v>290</v>
      </c>
      <c r="B72" s="25">
        <f>1+10</f>
        <v>11</v>
      </c>
      <c r="C72" s="25">
        <v>10.2</v>
      </c>
      <c r="D72" s="19">
        <f t="shared" si="1"/>
        <v>92.72727272727272</v>
      </c>
    </row>
    <row r="73" spans="1:4" s="26" customFormat="1" ht="13.5" hidden="1">
      <c r="A73" s="24">
        <v>310</v>
      </c>
      <c r="B73" s="25">
        <f>0</f>
        <v>0</v>
      </c>
      <c r="C73" s="25">
        <v>0</v>
      </c>
      <c r="D73" s="19"/>
    </row>
    <row r="74" spans="1:4" s="26" customFormat="1" ht="13.5" hidden="1">
      <c r="A74" s="24">
        <v>340</v>
      </c>
      <c r="B74" s="25">
        <f>5+0+0</f>
        <v>5</v>
      </c>
      <c r="C74" s="25">
        <v>0</v>
      </c>
      <c r="D74" s="19">
        <f t="shared" si="1"/>
        <v>0</v>
      </c>
    </row>
    <row r="75" spans="1:4" s="26" customFormat="1" ht="13.5">
      <c r="A75" s="24" t="s">
        <v>25</v>
      </c>
      <c r="B75" s="25">
        <f>SUM(B76:B78)</f>
        <v>1650.9</v>
      </c>
      <c r="C75" s="25">
        <f>SUM(C76:C78)</f>
        <v>1200.7</v>
      </c>
      <c r="D75" s="19">
        <f t="shared" si="1"/>
        <v>72.73002604639893</v>
      </c>
    </row>
    <row r="76" spans="1:4" s="26" customFormat="1" ht="13.5" hidden="1">
      <c r="A76" s="24">
        <v>225</v>
      </c>
      <c r="B76" s="25">
        <f>412+1223.9</f>
        <v>1635.9</v>
      </c>
      <c r="C76" s="25">
        <v>1200.7</v>
      </c>
      <c r="D76" s="19"/>
    </row>
    <row r="77" spans="1:4" s="26" customFormat="1" ht="13.5" hidden="1">
      <c r="A77" s="24">
        <v>226</v>
      </c>
      <c r="B77" s="25"/>
      <c r="C77" s="25"/>
      <c r="D77" s="19" t="e">
        <f t="shared" si="1"/>
        <v>#DIV/0!</v>
      </c>
    </row>
    <row r="78" spans="1:4" s="26" customFormat="1" ht="13.5" hidden="1">
      <c r="A78" s="24">
        <v>340</v>
      </c>
      <c r="B78" s="25">
        <f>0+15+0</f>
        <v>15</v>
      </c>
      <c r="C78" s="25"/>
      <c r="D78" s="19"/>
    </row>
    <row r="79" spans="1:4" s="26" customFormat="1" ht="13.5">
      <c r="A79" s="24" t="s">
        <v>67</v>
      </c>
      <c r="B79" s="25">
        <f>SUM(B80:B85)</f>
        <v>1178.5</v>
      </c>
      <c r="C79" s="25">
        <f>SUM(C80:C85)</f>
        <v>995.2</v>
      </c>
      <c r="D79" s="19">
        <f t="shared" si="1"/>
        <v>84.44633008061095</v>
      </c>
    </row>
    <row r="80" spans="1:4" ht="13.5" hidden="1">
      <c r="A80" s="27" t="s">
        <v>16</v>
      </c>
      <c r="B80" s="23"/>
      <c r="C80" s="23"/>
      <c r="D80" s="9" t="e">
        <f t="shared" si="1"/>
        <v>#DIV/0!</v>
      </c>
    </row>
    <row r="81" spans="1:4" ht="13.5">
      <c r="A81" s="7" t="s">
        <v>18</v>
      </c>
      <c r="B81" s="23">
        <f>431+90+54.5+76</f>
        <v>651.5</v>
      </c>
      <c r="C81" s="23">
        <v>492.4</v>
      </c>
      <c r="D81" s="9">
        <f t="shared" si="1"/>
        <v>75.57943207981582</v>
      </c>
    </row>
    <row r="82" spans="1:4" ht="13.5">
      <c r="A82" s="32" t="s">
        <v>42</v>
      </c>
      <c r="B82" s="23">
        <f>402+55+3</f>
        <v>460</v>
      </c>
      <c r="C82" s="23">
        <v>456</v>
      </c>
      <c r="D82" s="9">
        <f t="shared" si="1"/>
        <v>99.1304347826087</v>
      </c>
    </row>
    <row r="83" spans="1:4" ht="13.5" hidden="1">
      <c r="A83" s="27" t="s">
        <v>44</v>
      </c>
      <c r="B83" s="23">
        <f>(2)+0+1</f>
        <v>3</v>
      </c>
      <c r="C83" s="23">
        <v>2.1</v>
      </c>
      <c r="D83" s="9">
        <f t="shared" si="1"/>
        <v>70</v>
      </c>
    </row>
    <row r="84" spans="1:4" ht="13.5" hidden="1">
      <c r="A84" s="27" t="s">
        <v>61</v>
      </c>
      <c r="B84" s="23">
        <f>0</f>
        <v>0</v>
      </c>
      <c r="C84" s="23">
        <v>0</v>
      </c>
      <c r="D84" s="9" t="e">
        <f t="shared" si="1"/>
        <v>#DIV/0!</v>
      </c>
    </row>
    <row r="85" spans="1:4" s="35" customFormat="1" ht="13.5" hidden="1">
      <c r="A85" s="27" t="s">
        <v>46</v>
      </c>
      <c r="B85" s="34">
        <f>45+4+5+10</f>
        <v>64</v>
      </c>
      <c r="C85" s="34">
        <v>44.7</v>
      </c>
      <c r="D85" s="20">
        <f t="shared" si="1"/>
        <v>69.84375</v>
      </c>
    </row>
    <row r="86" spans="1:4" s="26" customFormat="1" ht="13.5">
      <c r="A86" s="24" t="s">
        <v>26</v>
      </c>
      <c r="B86" s="25">
        <f>SUM(B87)</f>
        <v>2</v>
      </c>
      <c r="C86" s="25">
        <f>SUM(C87)</f>
        <v>2</v>
      </c>
      <c r="D86" s="28">
        <f t="shared" si="1"/>
        <v>100</v>
      </c>
    </row>
    <row r="87" spans="1:4" ht="13.5" hidden="1">
      <c r="A87" s="7">
        <v>290</v>
      </c>
      <c r="B87" s="23">
        <f>1+1</f>
        <v>2</v>
      </c>
      <c r="C87" s="23">
        <v>2</v>
      </c>
      <c r="D87" s="20"/>
    </row>
    <row r="88" spans="1:4" s="26" customFormat="1" ht="27.75">
      <c r="A88" s="37" t="s">
        <v>68</v>
      </c>
      <c r="B88" s="29">
        <f>SUM(B89:B101)</f>
        <v>3247.1000000000004</v>
      </c>
      <c r="C88" s="29">
        <f>SUM(C89:C101)</f>
        <v>3050.3</v>
      </c>
      <c r="D88" s="30">
        <f t="shared" si="1"/>
        <v>93.93920729266114</v>
      </c>
    </row>
    <row r="89" spans="1:4" ht="13.5" hidden="1">
      <c r="A89" s="27" t="s">
        <v>15</v>
      </c>
      <c r="B89" s="23">
        <v>0</v>
      </c>
      <c r="C89" s="23"/>
      <c r="D89" s="9" t="e">
        <f t="shared" si="1"/>
        <v>#DIV/0!</v>
      </c>
    </row>
    <row r="90" spans="1:4" ht="13.5" hidden="1">
      <c r="A90" s="27" t="s">
        <v>38</v>
      </c>
      <c r="B90" s="23">
        <v>45</v>
      </c>
      <c r="C90" s="23">
        <v>3.9</v>
      </c>
      <c r="D90" s="9">
        <f t="shared" si="1"/>
        <v>8.666666666666668</v>
      </c>
    </row>
    <row r="91" spans="1:4" ht="13.5" hidden="1">
      <c r="A91" s="27" t="s">
        <v>39</v>
      </c>
      <c r="B91" s="23">
        <v>0</v>
      </c>
      <c r="C91" s="23"/>
      <c r="D91" s="9" t="e">
        <f t="shared" si="1"/>
        <v>#DIV/0!</v>
      </c>
    </row>
    <row r="92" spans="1:4" ht="13.5" hidden="1">
      <c r="A92" s="27" t="s">
        <v>40</v>
      </c>
      <c r="B92" s="23">
        <v>0</v>
      </c>
      <c r="C92" s="23"/>
      <c r="D92" s="9" t="e">
        <f t="shared" si="1"/>
        <v>#DIV/0!</v>
      </c>
    </row>
    <row r="93" spans="1:4" ht="13.5" hidden="1">
      <c r="A93" s="27" t="s">
        <v>41</v>
      </c>
      <c r="B93" s="23">
        <v>0</v>
      </c>
      <c r="C93" s="23"/>
      <c r="D93" s="9" t="e">
        <f t="shared" si="1"/>
        <v>#DIV/0!</v>
      </c>
    </row>
    <row r="94" spans="1:4" ht="13.5" hidden="1">
      <c r="A94" s="27" t="s">
        <v>16</v>
      </c>
      <c r="B94" s="23">
        <v>0</v>
      </c>
      <c r="C94" s="23"/>
      <c r="D94" s="9" t="e">
        <f t="shared" si="1"/>
        <v>#DIV/0!</v>
      </c>
    </row>
    <row r="95" spans="1:4" ht="13.5" hidden="1">
      <c r="A95" s="27" t="s">
        <v>18</v>
      </c>
      <c r="B95" s="23">
        <f>0+(599.7+227.1)</f>
        <v>826.8000000000001</v>
      </c>
      <c r="C95" s="23">
        <v>671.1</v>
      </c>
      <c r="D95" s="9">
        <f t="shared" si="1"/>
        <v>81.16835994194484</v>
      </c>
    </row>
    <row r="96" spans="1:4" ht="13.5" hidden="1">
      <c r="A96" s="27" t="s">
        <v>42</v>
      </c>
      <c r="B96" s="23">
        <v>0</v>
      </c>
      <c r="C96" s="23"/>
      <c r="D96" s="9" t="e">
        <f t="shared" si="1"/>
        <v>#DIV/0!</v>
      </c>
    </row>
    <row r="97" spans="1:4" ht="13.5" hidden="1">
      <c r="A97" s="27" t="s">
        <v>47</v>
      </c>
      <c r="B97" s="23">
        <f>2314+61.3</f>
        <v>2375.3</v>
      </c>
      <c r="C97" s="23">
        <v>2375.3</v>
      </c>
      <c r="D97" s="9"/>
    </row>
    <row r="98" spans="1:4" ht="13.5" hidden="1">
      <c r="A98" s="27" t="s">
        <v>43</v>
      </c>
      <c r="B98" s="23">
        <v>0</v>
      </c>
      <c r="C98" s="23"/>
      <c r="D98" s="9" t="e">
        <f t="shared" si="1"/>
        <v>#DIV/0!</v>
      </c>
    </row>
    <row r="99" spans="1:4" ht="13.5" hidden="1">
      <c r="A99" s="27" t="s">
        <v>44</v>
      </c>
      <c r="B99" s="23">
        <v>0</v>
      </c>
      <c r="C99" s="23"/>
      <c r="D99" s="9" t="e">
        <f t="shared" si="1"/>
        <v>#DIV/0!</v>
      </c>
    </row>
    <row r="100" spans="1:4" ht="13.5" hidden="1">
      <c r="A100" s="27" t="s">
        <v>17</v>
      </c>
      <c r="B100" s="23"/>
      <c r="C100" s="23"/>
      <c r="D100" s="9" t="e">
        <f t="shared" si="1"/>
        <v>#DIV/0!</v>
      </c>
    </row>
    <row r="101" spans="1:4" ht="13.5" hidden="1">
      <c r="A101" s="27" t="s">
        <v>46</v>
      </c>
      <c r="B101" s="23">
        <v>0</v>
      </c>
      <c r="C101" s="23"/>
      <c r="D101" s="9" t="e">
        <f t="shared" si="1"/>
        <v>#DIV/0!</v>
      </c>
    </row>
    <row r="102" spans="1:4" s="26" customFormat="1" ht="13.5">
      <c r="A102" s="24" t="s">
        <v>27</v>
      </c>
      <c r="B102" s="25">
        <f>B103+B104</f>
        <v>10</v>
      </c>
      <c r="C102" s="25">
        <f>C103+C104</f>
        <v>10</v>
      </c>
      <c r="D102" s="28">
        <f t="shared" si="1"/>
        <v>100</v>
      </c>
    </row>
    <row r="103" spans="1:4" s="26" customFormat="1" ht="13.5" hidden="1">
      <c r="A103" s="24">
        <v>222</v>
      </c>
      <c r="B103" s="25">
        <f>0+5+0</f>
        <v>5</v>
      </c>
      <c r="C103" s="25">
        <v>5</v>
      </c>
      <c r="D103" s="28">
        <f t="shared" si="1"/>
        <v>100</v>
      </c>
    </row>
    <row r="104" spans="1:4" s="26" customFormat="1" ht="13.5" hidden="1">
      <c r="A104" s="24">
        <v>290</v>
      </c>
      <c r="B104" s="25">
        <f>2.5+2.5+0</f>
        <v>5</v>
      </c>
      <c r="C104" s="25">
        <v>5</v>
      </c>
      <c r="D104" s="28">
        <f t="shared" si="1"/>
        <v>100</v>
      </c>
    </row>
    <row r="105" spans="1:4" ht="13.5">
      <c r="A105" s="24" t="s">
        <v>28</v>
      </c>
      <c r="B105" s="25">
        <f>B106</f>
        <v>26</v>
      </c>
      <c r="C105" s="25">
        <f>C106</f>
        <v>25.3</v>
      </c>
      <c r="D105" s="28">
        <f t="shared" si="1"/>
        <v>97.3076923076923</v>
      </c>
    </row>
    <row r="106" spans="1:4" ht="13.5" hidden="1">
      <c r="A106" s="7" t="s">
        <v>59</v>
      </c>
      <c r="B106" s="23">
        <v>26</v>
      </c>
      <c r="C106" s="23">
        <v>25.3</v>
      </c>
      <c r="D106" s="28">
        <f t="shared" si="1"/>
        <v>97.3076923076923</v>
      </c>
    </row>
    <row r="107" spans="1:4" ht="13.5" hidden="1">
      <c r="A107" s="7" t="s">
        <v>32</v>
      </c>
      <c r="B107" s="23">
        <v>0</v>
      </c>
      <c r="C107" s="23">
        <v>0</v>
      </c>
      <c r="D107" s="9" t="e">
        <f t="shared" si="1"/>
        <v>#DIV/0!</v>
      </c>
    </row>
    <row r="108" spans="1:4" ht="13.5" hidden="1">
      <c r="A108" s="7">
        <v>222</v>
      </c>
      <c r="B108" s="23">
        <f>0</f>
        <v>0</v>
      </c>
      <c r="C108" s="23">
        <v>0</v>
      </c>
      <c r="D108" s="9" t="e">
        <f t="shared" si="1"/>
        <v>#DIV/0!</v>
      </c>
    </row>
    <row r="109" spans="1:4" ht="13.5" hidden="1">
      <c r="A109" s="7">
        <v>340</v>
      </c>
      <c r="B109" s="23">
        <v>0</v>
      </c>
      <c r="C109" s="23">
        <v>0</v>
      </c>
      <c r="D109" s="9" t="e">
        <f t="shared" si="1"/>
        <v>#DIV/0!</v>
      </c>
    </row>
    <row r="110" spans="1:5" ht="13.5">
      <c r="A110" s="15" t="s">
        <v>21</v>
      </c>
      <c r="B110" s="25">
        <f>B41+B55+B68+B75+B79+B86+B88+B102+B105+B107</f>
        <v>9776.400000000001</v>
      </c>
      <c r="C110" s="25">
        <f>C41+C55+C68+C75+C79+C86+C88+C102+C105+C107</f>
        <v>8602.5</v>
      </c>
      <c r="D110" s="19">
        <f t="shared" si="1"/>
        <v>87.99251258131827</v>
      </c>
      <c r="E110" s="39"/>
    </row>
    <row r="111" spans="1:4" ht="13.5">
      <c r="A111" s="17" t="s">
        <v>22</v>
      </c>
      <c r="B111" s="31"/>
      <c r="C111" s="31"/>
      <c r="D111" s="9"/>
    </row>
    <row r="112" spans="1:5" ht="13.5">
      <c r="A112" s="7" t="s">
        <v>15</v>
      </c>
      <c r="B112" s="23">
        <f aca="true" t="shared" si="2" ref="B112:C115">B42+B56+B89</f>
        <v>1857.9</v>
      </c>
      <c r="C112" s="23">
        <f t="shared" si="2"/>
        <v>1805.6000000000001</v>
      </c>
      <c r="D112" s="9">
        <f t="shared" si="1"/>
        <v>97.18499381021584</v>
      </c>
      <c r="E112" s="39"/>
    </row>
    <row r="113" spans="1:5" ht="13.5" customHeight="1">
      <c r="A113" s="32" t="s">
        <v>38</v>
      </c>
      <c r="B113" s="23">
        <f t="shared" si="2"/>
        <v>92</v>
      </c>
      <c r="C113" s="23">
        <f t="shared" si="2"/>
        <v>31</v>
      </c>
      <c r="D113" s="9">
        <f t="shared" si="1"/>
        <v>33.69565217391305</v>
      </c>
      <c r="E113" s="39"/>
    </row>
    <row r="114" spans="1:5" ht="13.5" customHeight="1">
      <c r="A114" s="7" t="s">
        <v>39</v>
      </c>
      <c r="B114" s="23">
        <f t="shared" si="2"/>
        <v>559.3</v>
      </c>
      <c r="C114" s="23">
        <f t="shared" si="2"/>
        <v>537</v>
      </c>
      <c r="D114" s="9">
        <f t="shared" si="1"/>
        <v>96.01287323440016</v>
      </c>
      <c r="E114" s="39"/>
    </row>
    <row r="115" spans="1:5" ht="13.5" customHeight="1">
      <c r="A115" s="32" t="s">
        <v>40</v>
      </c>
      <c r="B115" s="23">
        <f t="shared" si="2"/>
        <v>58.8</v>
      </c>
      <c r="C115" s="23">
        <f t="shared" si="2"/>
        <v>44.4</v>
      </c>
      <c r="D115" s="9">
        <f t="shared" si="1"/>
        <v>75.51020408163266</v>
      </c>
      <c r="E115" s="39"/>
    </row>
    <row r="116" spans="1:5" ht="13.5" customHeight="1" hidden="1">
      <c r="A116" s="27" t="s">
        <v>41</v>
      </c>
      <c r="B116" s="23">
        <f>B46+B60+B93+B108+B103</f>
        <v>20</v>
      </c>
      <c r="C116" s="23">
        <f>C46+C60+C93+C108+C103</f>
        <v>9</v>
      </c>
      <c r="D116" s="9">
        <f t="shared" si="1"/>
        <v>45</v>
      </c>
      <c r="E116" s="39"/>
    </row>
    <row r="117" spans="1:5" ht="13.5" customHeight="1">
      <c r="A117" s="7" t="s">
        <v>16</v>
      </c>
      <c r="B117" s="23">
        <f>B47+B61+B80+B94</f>
        <v>518.8</v>
      </c>
      <c r="C117" s="23">
        <f>C47+C61+C80+C94</f>
        <v>429.6</v>
      </c>
      <c r="D117" s="9">
        <f t="shared" si="1"/>
        <v>82.8064764841943</v>
      </c>
      <c r="E117" s="39"/>
    </row>
    <row r="118" spans="1:5" ht="13.5" customHeight="1">
      <c r="A118" s="7" t="s">
        <v>18</v>
      </c>
      <c r="B118" s="23">
        <f>B48+B62+B69+B81+B95+B76</f>
        <v>3264.6000000000004</v>
      </c>
      <c r="C118" s="23">
        <f>C48+C62+C69+C81+C95+C76</f>
        <v>2449</v>
      </c>
      <c r="D118" s="9">
        <f t="shared" si="1"/>
        <v>75.01684739324878</v>
      </c>
      <c r="E118" s="40"/>
    </row>
    <row r="119" spans="1:5" ht="13.5" customHeight="1">
      <c r="A119" s="32" t="s">
        <v>42</v>
      </c>
      <c r="B119" s="23">
        <f>B49+B63+B70+B77+B82+B96</f>
        <v>592.5</v>
      </c>
      <c r="C119" s="23">
        <f>C49+C63+C70+C77+C82+C96</f>
        <v>567.5</v>
      </c>
      <c r="D119" s="9">
        <f t="shared" si="1"/>
        <v>95.78059071729957</v>
      </c>
      <c r="E119" s="39"/>
    </row>
    <row r="120" spans="1:5" ht="27.75">
      <c r="A120" s="33" t="s">
        <v>48</v>
      </c>
      <c r="B120" s="23">
        <f>B97</f>
        <v>2375.3</v>
      </c>
      <c r="C120" s="23">
        <f>C97</f>
        <v>2375.3</v>
      </c>
      <c r="D120" s="9">
        <f t="shared" si="1"/>
        <v>100</v>
      </c>
      <c r="E120" s="40"/>
    </row>
    <row r="121" spans="1:5" ht="13.5" customHeight="1" hidden="1">
      <c r="A121" s="27" t="s">
        <v>43</v>
      </c>
      <c r="B121" s="23">
        <f>B50+B71+B98</f>
        <v>16</v>
      </c>
      <c r="C121" s="23">
        <f>C50+C71+C98</f>
        <v>16</v>
      </c>
      <c r="D121" s="9">
        <f t="shared" si="1"/>
        <v>100</v>
      </c>
      <c r="E121" s="39"/>
    </row>
    <row r="122" spans="1:5" ht="13.5" customHeight="1">
      <c r="A122" s="32" t="s">
        <v>44</v>
      </c>
      <c r="B122" s="23">
        <f>B51+B65+B72+B83+B87+B99+B104</f>
        <v>122.3</v>
      </c>
      <c r="C122" s="23">
        <f>C51+C65+C72+C83+C87+C99+C104</f>
        <v>111.3</v>
      </c>
      <c r="D122" s="9">
        <f t="shared" si="1"/>
        <v>91.00572363041701</v>
      </c>
      <c r="E122" s="39"/>
    </row>
    <row r="123" spans="1:5" ht="13.5" customHeight="1">
      <c r="A123" s="32" t="s">
        <v>61</v>
      </c>
      <c r="B123" s="23">
        <f>B52+B66+B73+B84+B100</f>
        <v>98.2</v>
      </c>
      <c r="C123" s="23">
        <f>C52+C66+C73+C84+C100</f>
        <v>98.2</v>
      </c>
      <c r="D123" s="9">
        <f t="shared" si="1"/>
        <v>100</v>
      </c>
      <c r="E123" s="39"/>
    </row>
    <row r="124" spans="1:5" ht="13.5" customHeight="1">
      <c r="A124" s="32" t="s">
        <v>45</v>
      </c>
      <c r="B124" s="23">
        <f>B53+B67+B74+B78+B85+B101+B109</f>
        <v>174.7</v>
      </c>
      <c r="C124" s="23">
        <f>C53+C67+C74+C78+C85+C101+C109</f>
        <v>103.30000000000001</v>
      </c>
      <c r="D124" s="9">
        <f t="shared" si="1"/>
        <v>59.12993703491701</v>
      </c>
      <c r="E124" s="39"/>
    </row>
    <row r="125" spans="1:5" ht="13.5" customHeight="1" hidden="1">
      <c r="A125" s="27" t="s">
        <v>60</v>
      </c>
      <c r="B125" s="23">
        <f>B54</f>
        <v>0</v>
      </c>
      <c r="C125" s="23">
        <f>C54</f>
        <v>0</v>
      </c>
      <c r="D125" s="9" t="e">
        <f t="shared" si="1"/>
        <v>#DIV/0!</v>
      </c>
      <c r="E125" s="39"/>
    </row>
    <row r="126" spans="1:5" ht="13.5" customHeight="1" hidden="1">
      <c r="A126" s="27" t="s">
        <v>59</v>
      </c>
      <c r="B126" s="23">
        <f>B106</f>
        <v>26</v>
      </c>
      <c r="C126" s="23">
        <f>C106</f>
        <v>25.3</v>
      </c>
      <c r="D126" s="9">
        <f t="shared" si="1"/>
        <v>97.3076923076923</v>
      </c>
      <c r="E126" s="39"/>
    </row>
    <row r="127" spans="1:4" ht="13.5" customHeight="1">
      <c r="A127" s="7" t="s">
        <v>33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34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35</v>
      </c>
      <c r="B129" s="8">
        <v>4.8</v>
      </c>
      <c r="C129" s="8">
        <v>4.8</v>
      </c>
      <c r="D129" s="9">
        <f t="shared" si="1"/>
        <v>100</v>
      </c>
    </row>
    <row r="131" spans="1:4" ht="13.5">
      <c r="A131" s="41" t="s">
        <v>24</v>
      </c>
      <c r="B131" s="41"/>
      <c r="C131" s="41"/>
      <c r="D131" s="41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0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2016-03-14T08:24:10Z</dcterms:modified>
  <cp:category/>
  <cp:version/>
  <cp:contentType/>
  <cp:contentStatus/>
</cp:coreProperties>
</file>