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'Лист1'!$A$1:$D$141</definedName>
  </definedNames>
  <calcPr fullCalcOnLoad="1" fullPrecision="0"/>
</workbook>
</file>

<file path=xl/sharedStrings.xml><?xml version="1.0" encoding="utf-8"?>
<sst xmlns="http://schemas.openxmlformats.org/spreadsheetml/2006/main" count="123" uniqueCount="79">
  <si>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</si>
  <si>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</si>
  <si>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</si>
  <si>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</si>
  <si>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</si>
  <si>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</si>
  <si>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</si>
  <si>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</si>
  <si>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</si>
  <si>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</si>
  <si>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</si>
  <si>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</si>
  <si>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</si>
  <si>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</si>
  <si>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</si>
  <si>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</si>
  <si>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</si>
  <si>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</si>
  <si>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</si>
  <si>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</si>
  <si>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</si>
  <si>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</si>
  <si>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</si>
  <si>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>6. Образование</t>
  </si>
  <si>
    <t>8. Здравоохранение и спорт</t>
  </si>
  <si>
    <t>9. Социальная политика</t>
  </si>
  <si>
    <t xml:space="preserve"> - налог на имущество</t>
  </si>
  <si>
    <t xml:space="preserve"> - межбюджетные трансферты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</si>
  <si>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</si>
  <si>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</si>
  <si>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</si>
  <si>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</si>
  <si>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</si>
  <si>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</si>
  <si>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</si>
  <si>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</si>
  <si>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</si>
  <si>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</si>
  <si>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</si>
  <si>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</si>
  <si>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</si>
  <si>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</si>
  <si>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</si>
  <si>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</si>
  <si>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</si>
  <si>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</si>
  <si>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</si>
  <si>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</si>
  <si>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</si>
  <si>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</si>
  <si>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</si>
  <si>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</si>
  <si>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</si>
  <si>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</si>
  <si>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</si>
  <si>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</si>
  <si>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Жилищно-коммунальное хозяйство, в том числе:</t>
  </si>
  <si>
    <t>7. Культура, кинематография и средства массовой информации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</si>
  <si>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</si>
  <si>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</si>
  <si>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</si>
  <si>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</si>
  <si>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</si>
  <si>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</si>
  <si>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</si>
  <si>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</si>
  <si>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</si>
  <si>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</si>
  <si>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</si>
  <si>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5. Прочие поступления от использования имущества</t>
  </si>
  <si>
    <t xml:space="preserve"> - поступления от денежных пожертвований</t>
  </si>
  <si>
    <t>Пяозерского городского поселения за 2020г.</t>
  </si>
  <si>
    <t>План на 2020 год</t>
  </si>
  <si>
    <t>Кассовое исполнение за  2020 год</t>
  </si>
  <si>
    <t>Исполнение плана за 2020 год, %</t>
  </si>
  <si>
    <t>Проведение выборов в муниципальных образованиях</t>
  </si>
  <si>
    <t>Приложение 5</t>
  </si>
  <si>
    <t>к решению ХХVIII сессии 4  cозыва Совета</t>
  </si>
  <si>
    <t>от  20.05.2021года № 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</si>
</sst>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0.00000"/>
    <numFmt numFmtId="169" formatCode="#,##0.000"/>
    <numFmt numFmtId="170" formatCode="#,##0.0000"/>
    <numFmt numFmtId="171" formatCode="#,##0.00000"/>
    <numFmt numFmtId="172" formatCode="#,##0.000000"/>
    <numFmt numFmtId="173" formatCode="0.000000"/>
    <numFmt numFmtId="174" formatCode="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164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4" fontId="4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165" fontId="51" fillId="0" borderId="10" xfId="0" applyNumberFormat="1" applyFont="1" applyBorder="1" applyAlignment="1">
      <alignment horizontal="center"/>
    </xf>
    <xf numFmtId="169" fontId="47" fillId="0" borderId="10" xfId="0" applyNumberFormat="1" applyFont="1" applyBorder="1" applyAlignment="1">
      <alignment horizontal="center"/>
    </xf>
    <xf numFmtId="169" fontId="51" fillId="0" borderId="10" xfId="0" applyNumberFormat="1" applyFont="1" applyBorder="1" applyAlignment="1">
      <alignment horizontal="center"/>
    </xf>
    <xf numFmtId="171" fontId="47" fillId="0" borderId="10" xfId="0" applyNumberFormat="1" applyFont="1" applyBorder="1" applyAlignment="1">
      <alignment horizontal="center"/>
    </xf>
    <xf numFmtId="172" fontId="47" fillId="0" borderId="10" xfId="0" applyNumberFormat="1" applyFont="1" applyBorder="1" applyAlignment="1">
      <alignment horizontal="center"/>
    </xf>
    <xf numFmtId="169" fontId="53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4" fontId="5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4" fontId="51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tabSelected="1" view="pageBreakPreview" zoomScale="88" zoomScaleSheetLayoutView="88" zoomScalePageLayoutView="0" workbookViewId="0" topLeftCell="A1">
      <selection activeCell="B5" sqref="B5"/>
    </sheetView>
  </sheetViews>
  <sheetFormatPr defaultColWidth="8.8515625" defaultRowHeight="15"/>
  <cols>
    <col min="1" max="1" width="60.42187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customWidth="1"/>
    <col min="6" max="6" width="8.8515625" style="1" customWidth="1"/>
    <col min="7" max="16384" width="8.8515625" style="1" customWidth="1"/>
  </cols>
  <sheetData>
    <row r="2" ht="13.5">
      <c r="C2" s="41" t="s">
        <v>76</v>
      </c>
    </row>
    <row r="3" ht="13.5">
      <c r="C3" s="41" t="s">
        <v>77</v>
      </c>
    </row>
    <row r="4" ht="13.5">
      <c r="C4" s="41" t="s">
        <v>32</v>
      </c>
    </row>
    <row r="5" ht="13.5">
      <c r="C5" s="41" t="s">
        <v>78</v>
      </c>
    </row>
    <row r="6" ht="13.5">
      <c r="C6" s="23"/>
    </row>
    <row r="7" ht="13.5">
      <c r="C7" s="23"/>
    </row>
    <row r="8" spans="1:4" ht="13.5">
      <c r="A8" s="82" t="s">
        <v>21</v>
      </c>
      <c r="B8" s="82"/>
      <c r="C8" s="82"/>
      <c r="D8" s="82"/>
    </row>
    <row r="9" spans="1:4" ht="13.5">
      <c r="A9" s="82" t="s">
        <v>71</v>
      </c>
      <c r="B9" s="82"/>
      <c r="C9" s="82"/>
      <c r="D9" s="82"/>
    </row>
    <row r="11" ht="13.5">
      <c r="D11" s="3" t="s">
        <v>11</v>
      </c>
    </row>
    <row r="12" spans="1:4" s="2" customFormat="1" ht="27.75">
      <c r="A12" s="4" t="s">
        <v>0</v>
      </c>
      <c r="B12" s="5" t="s">
        <v>72</v>
      </c>
      <c r="C12" s="5" t="s">
        <v>73</v>
      </c>
      <c r="D12" s="5" t="s">
        <v>74</v>
      </c>
    </row>
    <row r="13" spans="1:4" s="2" customFormat="1" ht="13.5">
      <c r="A13" s="6" t="s">
        <v>9</v>
      </c>
      <c r="B13" s="5"/>
      <c r="C13" s="5"/>
      <c r="D13" s="5"/>
    </row>
    <row r="14" spans="1:4" ht="13.5">
      <c r="A14" s="7" t="s">
        <v>1</v>
      </c>
      <c r="B14" s="67">
        <v>3138</v>
      </c>
      <c r="C14" s="9">
        <v>2244.6</v>
      </c>
      <c r="D14" s="9">
        <f>C14/B14*100</f>
        <v>71.5</v>
      </c>
    </row>
    <row r="15" spans="1:4" ht="13.5">
      <c r="A15" s="7" t="s">
        <v>2</v>
      </c>
      <c r="B15" s="67">
        <f>B16+B17</f>
        <v>1902</v>
      </c>
      <c r="C15" s="8">
        <f>C16+C17</f>
        <v>638.5</v>
      </c>
      <c r="D15" s="9">
        <f aca="true" t="shared" si="0" ref="D15:D42">C15/B15*100</f>
        <v>33.6</v>
      </c>
    </row>
    <row r="16" spans="1:4" ht="13.5">
      <c r="A16" s="7" t="s">
        <v>26</v>
      </c>
      <c r="B16" s="67">
        <v>194</v>
      </c>
      <c r="C16" s="8">
        <v>371.2</v>
      </c>
      <c r="D16" s="21">
        <f t="shared" si="0"/>
        <v>191.3</v>
      </c>
    </row>
    <row r="17" spans="1:4" ht="13.5">
      <c r="A17" s="7" t="s">
        <v>3</v>
      </c>
      <c r="B17" s="67">
        <v>1708</v>
      </c>
      <c r="C17" s="8">
        <v>267.3</v>
      </c>
      <c r="D17" s="9">
        <f t="shared" si="0"/>
        <v>15.6</v>
      </c>
    </row>
    <row r="18" spans="1:4" ht="13.5">
      <c r="A18" s="7" t="s">
        <v>48</v>
      </c>
      <c r="B18" s="67">
        <v>565</v>
      </c>
      <c r="C18" s="8">
        <v>554.6</v>
      </c>
      <c r="D18" s="9">
        <f>C18/B18*100</f>
        <v>98.2</v>
      </c>
    </row>
    <row r="19" spans="1:4" s="27" customFormat="1" ht="13.5">
      <c r="A19" s="14" t="s">
        <v>66</v>
      </c>
      <c r="B19" s="68">
        <f>B14+B15+B18</f>
        <v>5605</v>
      </c>
      <c r="C19" s="20">
        <f>C14+C15+C18</f>
        <v>3437.7</v>
      </c>
      <c r="D19" s="20">
        <f>C19/B19*100</f>
        <v>61.3</v>
      </c>
    </row>
    <row r="20" spans="1:4" ht="27.75">
      <c r="A20" s="10" t="s">
        <v>43</v>
      </c>
      <c r="B20" s="11">
        <f>B21+B22</f>
        <v>526</v>
      </c>
      <c r="C20" s="11">
        <f>C21+C22</f>
        <v>516.91</v>
      </c>
      <c r="D20" s="12">
        <f t="shared" si="0"/>
        <v>98.3</v>
      </c>
    </row>
    <row r="21" spans="1:4" ht="13.5">
      <c r="A21" s="7" t="s">
        <v>4</v>
      </c>
      <c r="B21" s="8">
        <f>26+0+0</f>
        <v>26</v>
      </c>
      <c r="C21" s="8">
        <v>42.31</v>
      </c>
      <c r="D21" s="21">
        <f t="shared" si="0"/>
        <v>162.7</v>
      </c>
    </row>
    <row r="22" spans="1:4" ht="13.5">
      <c r="A22" s="7" t="s">
        <v>5</v>
      </c>
      <c r="B22" s="8">
        <f>500+0+0</f>
        <v>500</v>
      </c>
      <c r="C22" s="8">
        <v>474.6</v>
      </c>
      <c r="D22" s="21">
        <f t="shared" si="0"/>
        <v>94.9</v>
      </c>
    </row>
    <row r="23" spans="1:4" ht="13.5" hidden="1">
      <c r="A23" s="7" t="s">
        <v>50</v>
      </c>
      <c r="B23" s="8">
        <f>B24+B25</f>
        <v>0</v>
      </c>
      <c r="C23" s="8">
        <f>C24+C25</f>
        <v>0</v>
      </c>
      <c r="D23" s="21" t="e">
        <f t="shared" si="0"/>
        <v>#DIV/0!</v>
      </c>
    </row>
    <row r="24" spans="1:4" ht="13.5" hidden="1">
      <c r="A24" s="7" t="s">
        <v>51</v>
      </c>
      <c r="B24" s="8">
        <v>0</v>
      </c>
      <c r="C24" s="8">
        <v>0</v>
      </c>
      <c r="D24" s="21" t="e">
        <f t="shared" si="0"/>
        <v>#DIV/0!</v>
      </c>
    </row>
    <row r="25" spans="1:4" ht="27.75" hidden="1">
      <c r="A25" s="10" t="s">
        <v>52</v>
      </c>
      <c r="B25" s="8">
        <f>0</f>
        <v>0</v>
      </c>
      <c r="C25" s="8">
        <v>0</v>
      </c>
      <c r="D25" s="13" t="e">
        <f t="shared" si="0"/>
        <v>#DIV/0!</v>
      </c>
    </row>
    <row r="26" spans="1:4" ht="13.5" hidden="1">
      <c r="A26" s="10" t="s">
        <v>49</v>
      </c>
      <c r="B26" s="11">
        <f>0</f>
        <v>0</v>
      </c>
      <c r="C26" s="11">
        <v>0</v>
      </c>
      <c r="D26" s="22" t="e">
        <f t="shared" si="0"/>
        <v>#DIV/0!</v>
      </c>
    </row>
    <row r="27" spans="1:4" ht="13.5">
      <c r="A27" s="10" t="s">
        <v>69</v>
      </c>
      <c r="B27" s="11">
        <v>700</v>
      </c>
      <c r="C27" s="79">
        <f>865.02585+15.7654+2.76643-0.2</f>
        <v>883.36</v>
      </c>
      <c r="D27" s="38">
        <f>C27/B27*100</f>
        <v>126.2</v>
      </c>
    </row>
    <row r="28" spans="1:4" s="27" customFormat="1" ht="13.5">
      <c r="A28" s="14" t="s">
        <v>67</v>
      </c>
      <c r="B28" s="20">
        <f>B20+B27</f>
        <v>1226</v>
      </c>
      <c r="C28" s="20">
        <f>C20+C27</f>
        <v>1400.3</v>
      </c>
      <c r="D28" s="20">
        <f t="shared" si="0"/>
        <v>114.2</v>
      </c>
    </row>
    <row r="29" spans="1:4" s="27" customFormat="1" ht="13.5">
      <c r="A29" s="25" t="s">
        <v>46</v>
      </c>
      <c r="B29" s="20">
        <f>B30+B31+B32+B33+B34+B35+B36+B37+B38+B41</f>
        <v>5776.5</v>
      </c>
      <c r="C29" s="20">
        <f>C30+C31+C32+C33+C34+C35+C36+C37+C38+C41</f>
        <v>5776.5</v>
      </c>
      <c r="D29" s="20">
        <f t="shared" si="0"/>
        <v>100</v>
      </c>
    </row>
    <row r="30" spans="1:4" ht="13.5">
      <c r="A30" s="7" t="s">
        <v>6</v>
      </c>
      <c r="B30" s="9">
        <v>2346</v>
      </c>
      <c r="C30" s="9">
        <v>2346</v>
      </c>
      <c r="D30" s="9">
        <f t="shared" si="0"/>
        <v>100</v>
      </c>
    </row>
    <row r="31" spans="1:4" ht="13.5">
      <c r="A31" s="7" t="s">
        <v>7</v>
      </c>
      <c r="B31" s="9">
        <f>169.9+17.9+7</f>
        <v>194.8</v>
      </c>
      <c r="C31" s="8">
        <v>194.8</v>
      </c>
      <c r="D31" s="9">
        <f t="shared" si="0"/>
        <v>100</v>
      </c>
    </row>
    <row r="32" spans="1:4" ht="13.5">
      <c r="A32" s="7" t="s">
        <v>8</v>
      </c>
      <c r="B32" s="9">
        <f>0+0+(315.2+2087.5)-300</f>
        <v>2102.7</v>
      </c>
      <c r="C32" s="8">
        <v>2102.7</v>
      </c>
      <c r="D32" s="21">
        <f t="shared" si="0"/>
        <v>100</v>
      </c>
    </row>
    <row r="33" spans="1:4" ht="13.5" hidden="1">
      <c r="A33" s="7" t="s">
        <v>33</v>
      </c>
      <c r="B33" s="9"/>
      <c r="C33" s="8"/>
      <c r="D33" s="21" t="e">
        <f t="shared" si="0"/>
        <v>#DIV/0!</v>
      </c>
    </row>
    <row r="34" spans="1:4" ht="13.5" hidden="1">
      <c r="A34" s="7" t="s">
        <v>27</v>
      </c>
      <c r="B34" s="9"/>
      <c r="C34" s="8"/>
      <c r="D34" s="21" t="e">
        <f t="shared" si="0"/>
        <v>#DIV/0!</v>
      </c>
    </row>
    <row r="35" spans="1:4" ht="13.5" hidden="1">
      <c r="A35" s="7" t="s">
        <v>54</v>
      </c>
      <c r="B35" s="9">
        <v>0</v>
      </c>
      <c r="C35" s="8">
        <v>0</v>
      </c>
      <c r="D35" s="21" t="e">
        <f t="shared" si="0"/>
        <v>#DIV/0!</v>
      </c>
    </row>
    <row r="36" spans="1:4" ht="13.5">
      <c r="A36" s="7" t="s">
        <v>55</v>
      </c>
      <c r="B36" s="9">
        <f>120+154+362+370+88.47026</f>
        <v>1094.5</v>
      </c>
      <c r="C36" s="8">
        <v>1094.5</v>
      </c>
      <c r="D36" s="21">
        <f t="shared" si="0"/>
        <v>100</v>
      </c>
    </row>
    <row r="37" spans="1:4" ht="12.75" customHeight="1" hidden="1">
      <c r="A37" s="7" t="s">
        <v>45</v>
      </c>
      <c r="B37" s="8"/>
      <c r="C37" s="8"/>
      <c r="D37" s="13" t="e">
        <f t="shared" si="0"/>
        <v>#DIV/0!</v>
      </c>
    </row>
    <row r="38" spans="1:4" ht="13.5">
      <c r="A38" s="7" t="s">
        <v>70</v>
      </c>
      <c r="B38" s="8">
        <f>0+0+(8+24.5)+5.96</f>
        <v>38.46</v>
      </c>
      <c r="C38" s="8">
        <v>38.46</v>
      </c>
      <c r="D38" s="21">
        <f t="shared" si="0"/>
        <v>100</v>
      </c>
    </row>
    <row r="39" spans="1:4" ht="13.5" hidden="1">
      <c r="A39" s="10" t="s">
        <v>44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27.75" hidden="1">
      <c r="A41" s="10" t="s">
        <v>47</v>
      </c>
      <c r="B41" s="11"/>
      <c r="C41" s="11"/>
      <c r="D41" s="22" t="e">
        <f t="shared" si="0"/>
        <v>#DIV/0!</v>
      </c>
    </row>
    <row r="42" spans="1:4" ht="13.5">
      <c r="A42" s="14" t="s">
        <v>10</v>
      </c>
      <c r="B42" s="80">
        <f>B19+B28+B29+B39+B40-0.17</f>
        <v>12607.33</v>
      </c>
      <c r="C42" s="20">
        <f>C19+C28+C29+C39+C40</f>
        <v>10614.5</v>
      </c>
      <c r="D42" s="20">
        <f t="shared" si="0"/>
        <v>84.2</v>
      </c>
    </row>
    <row r="43" spans="1:4" ht="13.5">
      <c r="A43" s="15" t="s">
        <v>12</v>
      </c>
      <c r="B43" s="24"/>
      <c r="C43" s="24"/>
      <c r="D43" s="9"/>
    </row>
    <row r="44" spans="1:6" s="27" customFormat="1" ht="13.5">
      <c r="A44" s="25" t="s">
        <v>13</v>
      </c>
      <c r="B44" s="78">
        <f>SUM(B45:B59)</f>
        <v>3446.61</v>
      </c>
      <c r="C44" s="26">
        <f>SUM(C45:C59)</f>
        <v>3121.5</v>
      </c>
      <c r="D44" s="20">
        <f aca="true" t="shared" si="1" ref="D44:D139">C44/B44*100</f>
        <v>90.6</v>
      </c>
      <c r="E44" s="75">
        <f>C44/C118*100</f>
        <v>29.6</v>
      </c>
      <c r="F44" s="27">
        <v>38.7</v>
      </c>
    </row>
    <row r="45" spans="1:5" ht="13.5">
      <c r="A45" s="7" t="s">
        <v>14</v>
      </c>
      <c r="B45" s="69">
        <f>2073.86</f>
        <v>2073.86</v>
      </c>
      <c r="C45" s="35">
        <f>1994.7</f>
        <v>1994.7</v>
      </c>
      <c r="D45" s="9">
        <f t="shared" si="1"/>
        <v>96.2</v>
      </c>
      <c r="E45" s="75"/>
    </row>
    <row r="46" spans="1:5" s="36" customFormat="1" ht="13.5" hidden="1">
      <c r="A46" s="28" t="s">
        <v>63</v>
      </c>
      <c r="B46" s="66">
        <v>0</v>
      </c>
      <c r="C46" s="35">
        <v>0</v>
      </c>
      <c r="D46" s="21" t="e">
        <f t="shared" si="1"/>
        <v>#DIV/0!</v>
      </c>
      <c r="E46" s="76"/>
    </row>
    <row r="47" spans="1:5" ht="13.5">
      <c r="A47" s="7" t="s">
        <v>60</v>
      </c>
      <c r="B47" s="65">
        <v>629.17</v>
      </c>
      <c r="C47" s="35">
        <v>596.3</v>
      </c>
      <c r="D47" s="9">
        <f t="shared" si="1"/>
        <v>94.8</v>
      </c>
      <c r="E47" s="75"/>
    </row>
    <row r="48" spans="1:5" ht="13.5">
      <c r="A48" s="33" t="s">
        <v>65</v>
      </c>
      <c r="B48" s="65">
        <f>15.5+9.5+5</f>
        <v>30</v>
      </c>
      <c r="C48" s="35">
        <v>19.9</v>
      </c>
      <c r="D48" s="9">
        <f t="shared" si="1"/>
        <v>66.3</v>
      </c>
      <c r="E48" s="75"/>
    </row>
    <row r="49" spans="1:5" ht="13.5">
      <c r="A49" s="33" t="s">
        <v>36</v>
      </c>
      <c r="B49" s="65">
        <v>55</v>
      </c>
      <c r="C49" s="24">
        <v>51.1</v>
      </c>
      <c r="D49" s="9">
        <f t="shared" si="1"/>
        <v>92.9</v>
      </c>
      <c r="E49" s="75"/>
    </row>
    <row r="50" spans="1:5" ht="13.5" hidden="1">
      <c r="A50" s="28" t="s">
        <v>37</v>
      </c>
      <c r="B50" s="65">
        <v>12</v>
      </c>
      <c r="C50" s="24">
        <v>12</v>
      </c>
      <c r="D50" s="9">
        <f t="shared" si="1"/>
        <v>100</v>
      </c>
      <c r="E50" s="75"/>
    </row>
    <row r="51" spans="1:5" ht="13.5">
      <c r="A51" s="7" t="s">
        <v>15</v>
      </c>
      <c r="B51" s="65">
        <f>88+110</f>
        <v>198</v>
      </c>
      <c r="C51" s="35">
        <f>73.2+109.1</f>
        <v>182.3</v>
      </c>
      <c r="D51" s="9">
        <f t="shared" si="1"/>
        <v>92.1</v>
      </c>
      <c r="E51" s="75"/>
    </row>
    <row r="52" spans="1:5" ht="13.5">
      <c r="A52" s="7" t="s">
        <v>61</v>
      </c>
      <c r="B52" s="65">
        <f>34+6.6</f>
        <v>40.6</v>
      </c>
      <c r="C52" s="24">
        <f>33.1+6.6</f>
        <v>39.7</v>
      </c>
      <c r="D52" s="9">
        <f t="shared" si="1"/>
        <v>97.8</v>
      </c>
      <c r="E52" s="75"/>
    </row>
    <row r="53" spans="1:5" ht="13.5">
      <c r="A53" s="33" t="s">
        <v>62</v>
      </c>
      <c r="B53" s="65">
        <f>32.3+86+2</f>
        <v>120.3</v>
      </c>
      <c r="C53" s="24">
        <v>29.6</v>
      </c>
      <c r="D53" s="9">
        <f t="shared" si="1"/>
        <v>24.6</v>
      </c>
      <c r="E53" s="75"/>
    </row>
    <row r="54" spans="1:5" ht="12.75" customHeight="1">
      <c r="A54" s="33" t="s">
        <v>68</v>
      </c>
      <c r="B54" s="65">
        <f>(0+74.6)+(7.5+0)+(7.5+0)</f>
        <v>89.6</v>
      </c>
      <c r="C54" s="24">
        <v>0</v>
      </c>
      <c r="D54" s="9">
        <f t="shared" si="1"/>
        <v>0</v>
      </c>
      <c r="E54" s="75"/>
    </row>
    <row r="55" spans="1:5" ht="13.5" hidden="1">
      <c r="A55" s="28" t="s">
        <v>39</v>
      </c>
      <c r="B55" s="65">
        <f>0+0+0+17</f>
        <v>17</v>
      </c>
      <c r="C55" s="24">
        <v>16.9</v>
      </c>
      <c r="D55" s="9">
        <f t="shared" si="1"/>
        <v>99.4</v>
      </c>
      <c r="E55" s="75"/>
    </row>
    <row r="56" spans="1:5" ht="13.5">
      <c r="A56" s="33" t="s">
        <v>75</v>
      </c>
      <c r="B56" s="65">
        <v>147.1</v>
      </c>
      <c r="C56" s="24">
        <v>147.1</v>
      </c>
      <c r="D56" s="9">
        <f t="shared" si="1"/>
        <v>100</v>
      </c>
      <c r="E56" s="75"/>
    </row>
    <row r="57" spans="1:5" s="36" customFormat="1" ht="13.5" hidden="1">
      <c r="A57" s="33" t="s">
        <v>53</v>
      </c>
      <c r="B57" s="66">
        <f>0+26.5-26.5</f>
        <v>0</v>
      </c>
      <c r="C57" s="35">
        <v>0</v>
      </c>
      <c r="D57" s="21" t="e">
        <f t="shared" si="1"/>
        <v>#DIV/0!</v>
      </c>
      <c r="E57" s="76"/>
    </row>
    <row r="58" spans="1:5" ht="13.5">
      <c r="A58" s="33" t="s">
        <v>40</v>
      </c>
      <c r="B58" s="65">
        <f>21+2+1.5</f>
        <v>24.5</v>
      </c>
      <c r="C58" s="24">
        <f>19+1.5+2</f>
        <v>22.5</v>
      </c>
      <c r="D58" s="21">
        <f t="shared" si="1"/>
        <v>91.8</v>
      </c>
      <c r="E58" s="75"/>
    </row>
    <row r="59" spans="1:5" ht="13.5" hidden="1">
      <c r="A59" s="28" t="s">
        <v>64</v>
      </c>
      <c r="B59" s="69">
        <v>9.48</v>
      </c>
      <c r="C59" s="65">
        <v>9.4</v>
      </c>
      <c r="D59" s="21">
        <f t="shared" si="1"/>
        <v>99.2</v>
      </c>
      <c r="E59" s="75"/>
    </row>
    <row r="60" spans="1:6" s="27" customFormat="1" ht="13.5">
      <c r="A60" s="25" t="s">
        <v>18</v>
      </c>
      <c r="B60" s="26">
        <f>SUM(B61:B73)</f>
        <v>192.8</v>
      </c>
      <c r="C60" s="26">
        <f>SUM(C61:C73)</f>
        <v>192.8</v>
      </c>
      <c r="D60" s="20">
        <f t="shared" si="1"/>
        <v>100</v>
      </c>
      <c r="E60" s="75">
        <f>C60/C118*100</f>
        <v>1.8</v>
      </c>
      <c r="F60" s="27">
        <v>2.2</v>
      </c>
    </row>
    <row r="61" spans="1:5" ht="13.5">
      <c r="A61" s="7" t="s">
        <v>14</v>
      </c>
      <c r="B61" s="24">
        <v>119.7</v>
      </c>
      <c r="C61" s="24">
        <v>119.7</v>
      </c>
      <c r="D61" s="9">
        <f t="shared" si="1"/>
        <v>100</v>
      </c>
      <c r="E61" s="75"/>
    </row>
    <row r="62" spans="1:5" ht="13.5" hidden="1">
      <c r="A62" s="28" t="s">
        <v>34</v>
      </c>
      <c r="B62" s="24">
        <f>0</f>
        <v>0</v>
      </c>
      <c r="C62" s="24">
        <v>0</v>
      </c>
      <c r="D62" s="9" t="e">
        <f t="shared" si="1"/>
        <v>#DIV/0!</v>
      </c>
      <c r="E62" s="75"/>
    </row>
    <row r="63" spans="1:5" ht="13.5">
      <c r="A63" s="7" t="s">
        <v>60</v>
      </c>
      <c r="B63" s="24">
        <v>35.9</v>
      </c>
      <c r="C63" s="24">
        <v>35.9</v>
      </c>
      <c r="D63" s="9">
        <f t="shared" si="1"/>
        <v>100</v>
      </c>
      <c r="E63" s="75"/>
    </row>
    <row r="64" spans="1:5" ht="13.5" customHeight="1" hidden="1">
      <c r="A64" s="28" t="s">
        <v>36</v>
      </c>
      <c r="B64" s="24">
        <f>0</f>
        <v>0</v>
      </c>
      <c r="C64" s="24">
        <v>0</v>
      </c>
      <c r="D64" s="9" t="e">
        <f t="shared" si="1"/>
        <v>#DIV/0!</v>
      </c>
      <c r="E64" s="75"/>
    </row>
    <row r="65" spans="1:5" ht="13.5" customHeight="1" hidden="1">
      <c r="A65" s="28" t="s">
        <v>37</v>
      </c>
      <c r="B65" s="24">
        <v>0</v>
      </c>
      <c r="C65" s="24">
        <v>0</v>
      </c>
      <c r="D65" s="9" t="e">
        <f t="shared" si="1"/>
        <v>#DIV/0!</v>
      </c>
      <c r="E65" s="75"/>
    </row>
    <row r="66" spans="1:5" ht="13.5" customHeight="1">
      <c r="A66" s="7" t="s">
        <v>15</v>
      </c>
      <c r="B66" s="24">
        <v>6.3</v>
      </c>
      <c r="C66" s="24">
        <v>6.3</v>
      </c>
      <c r="D66" s="9">
        <f t="shared" si="1"/>
        <v>100</v>
      </c>
      <c r="E66" s="75"/>
    </row>
    <row r="67" spans="1:5" ht="13.5" customHeight="1" hidden="1">
      <c r="A67" s="28" t="s">
        <v>61</v>
      </c>
      <c r="B67" s="24">
        <f>0</f>
        <v>0</v>
      </c>
      <c r="C67" s="24">
        <v>0</v>
      </c>
      <c r="D67" s="9" t="e">
        <f t="shared" si="1"/>
        <v>#DIV/0!</v>
      </c>
      <c r="E67" s="75"/>
    </row>
    <row r="68" spans="1:5" ht="13.5" customHeight="1" hidden="1">
      <c r="A68" s="28" t="s">
        <v>62</v>
      </c>
      <c r="B68" s="24">
        <v>0</v>
      </c>
      <c r="C68" s="24">
        <v>0</v>
      </c>
      <c r="D68" s="9" t="e">
        <f t="shared" si="1"/>
        <v>#DIV/0!</v>
      </c>
      <c r="E68" s="75"/>
    </row>
    <row r="69" spans="1:5" ht="13.5" customHeight="1" hidden="1">
      <c r="A69" s="28" t="s">
        <v>38</v>
      </c>
      <c r="B69" s="24">
        <v>0</v>
      </c>
      <c r="C69" s="24">
        <v>0</v>
      </c>
      <c r="D69" s="9" t="e">
        <f t="shared" si="1"/>
        <v>#DIV/0!</v>
      </c>
      <c r="E69" s="75"/>
    </row>
    <row r="70" spans="1:5" ht="13.5" customHeight="1" hidden="1">
      <c r="A70" s="28" t="s">
        <v>64</v>
      </c>
      <c r="B70" s="24">
        <v>0</v>
      </c>
      <c r="C70" s="24">
        <v>0</v>
      </c>
      <c r="D70" s="9" t="e">
        <f t="shared" si="1"/>
        <v>#DIV/0!</v>
      </c>
      <c r="E70" s="75"/>
    </row>
    <row r="71" spans="1:5" ht="13.5" customHeight="1" hidden="1">
      <c r="A71" s="28" t="s">
        <v>39</v>
      </c>
      <c r="B71" s="24">
        <f>0</f>
        <v>0</v>
      </c>
      <c r="C71" s="24">
        <v>0</v>
      </c>
      <c r="D71" s="9" t="e">
        <f t="shared" si="1"/>
        <v>#DIV/0!</v>
      </c>
      <c r="E71" s="75"/>
    </row>
    <row r="72" spans="1:5" ht="13.5" customHeight="1">
      <c r="A72" s="33" t="s">
        <v>53</v>
      </c>
      <c r="B72" s="24">
        <v>30.9</v>
      </c>
      <c r="C72" s="24">
        <v>30.9</v>
      </c>
      <c r="D72" s="9">
        <f t="shared" si="1"/>
        <v>100</v>
      </c>
      <c r="E72" s="75"/>
    </row>
    <row r="73" spans="1:5" ht="13.5" customHeight="1" hidden="1">
      <c r="A73" s="28" t="s">
        <v>40</v>
      </c>
      <c r="B73" s="24">
        <f>0</f>
        <v>0</v>
      </c>
      <c r="C73" s="24">
        <v>0</v>
      </c>
      <c r="D73" s="9" t="e">
        <f t="shared" si="1"/>
        <v>#DIV/0!</v>
      </c>
      <c r="E73" s="75"/>
    </row>
    <row r="74" spans="1:6" s="27" customFormat="1" ht="13.5">
      <c r="A74" s="25" t="s">
        <v>17</v>
      </c>
      <c r="B74" s="26">
        <f>SUM(B75:B81)</f>
        <v>135</v>
      </c>
      <c r="C74" s="42">
        <f>SUM(C75:C81)</f>
        <v>32.1</v>
      </c>
      <c r="D74" s="20">
        <f t="shared" si="1"/>
        <v>23.8</v>
      </c>
      <c r="E74" s="75">
        <f>C74/C118*100</f>
        <v>0.3</v>
      </c>
      <c r="F74" s="27">
        <v>0.2</v>
      </c>
    </row>
    <row r="75" spans="1:5" s="27" customFormat="1" ht="13.5" hidden="1">
      <c r="A75" s="7">
        <v>222</v>
      </c>
      <c r="B75" s="24">
        <f>0</f>
        <v>0</v>
      </c>
      <c r="C75" s="24">
        <v>0</v>
      </c>
      <c r="D75" s="9" t="e">
        <f t="shared" si="1"/>
        <v>#DIV/0!</v>
      </c>
      <c r="E75" s="75"/>
    </row>
    <row r="76" spans="1:5" s="27" customFormat="1" ht="13.5" hidden="1">
      <c r="A76" s="7">
        <v>225</v>
      </c>
      <c r="B76" s="24">
        <v>23</v>
      </c>
      <c r="C76" s="24">
        <v>19.9</v>
      </c>
      <c r="D76" s="9">
        <f t="shared" si="1"/>
        <v>86.5</v>
      </c>
      <c r="E76" s="75"/>
    </row>
    <row r="77" spans="1:5" s="27" customFormat="1" ht="13.5" hidden="1">
      <c r="A77" s="7">
        <v>226</v>
      </c>
      <c r="B77" s="24">
        <f>59+0.5</f>
        <v>59.5</v>
      </c>
      <c r="C77" s="24">
        <v>3.2</v>
      </c>
      <c r="D77" s="9">
        <f t="shared" si="1"/>
        <v>5.4</v>
      </c>
      <c r="E77" s="75"/>
    </row>
    <row r="78" spans="1:5" s="27" customFormat="1" ht="13.5" hidden="1">
      <c r="A78" s="7">
        <v>227</v>
      </c>
      <c r="B78" s="24">
        <v>10</v>
      </c>
      <c r="C78" s="24">
        <v>0</v>
      </c>
      <c r="D78" s="9">
        <f>C78/B78*100</f>
        <v>0</v>
      </c>
      <c r="E78" s="75"/>
    </row>
    <row r="79" spans="1:5" s="27" customFormat="1" ht="13.5" hidden="1">
      <c r="A79" s="7">
        <v>290</v>
      </c>
      <c r="B79" s="24">
        <v>0</v>
      </c>
      <c r="C79" s="24">
        <v>0</v>
      </c>
      <c r="D79" s="9" t="e">
        <f t="shared" si="1"/>
        <v>#DIV/0!</v>
      </c>
      <c r="E79" s="75"/>
    </row>
    <row r="80" spans="1:5" s="27" customFormat="1" ht="13.5" hidden="1">
      <c r="A80" s="7">
        <v>310</v>
      </c>
      <c r="B80" s="24">
        <f>0+0+30</f>
        <v>30</v>
      </c>
      <c r="C80" s="24">
        <v>9</v>
      </c>
      <c r="D80" s="9"/>
      <c r="E80" s="75"/>
    </row>
    <row r="81" spans="1:5" s="27" customFormat="1" ht="13.5" hidden="1">
      <c r="A81" s="7">
        <v>340</v>
      </c>
      <c r="B81" s="24">
        <f>7+0.5+5</f>
        <v>12.5</v>
      </c>
      <c r="C81" s="24">
        <v>0</v>
      </c>
      <c r="D81" s="9">
        <f t="shared" si="1"/>
        <v>0</v>
      </c>
      <c r="E81" s="75"/>
    </row>
    <row r="82" spans="1:6" s="27" customFormat="1" ht="13.5">
      <c r="A82" s="25" t="s">
        <v>22</v>
      </c>
      <c r="B82" s="26">
        <f>SUM(B83:B85)</f>
        <v>1318.9</v>
      </c>
      <c r="C82" s="26">
        <f>SUM(C83:C85)</f>
        <v>609.1</v>
      </c>
      <c r="D82" s="20">
        <f t="shared" si="1"/>
        <v>46.2</v>
      </c>
      <c r="E82" s="75">
        <f>C82/C118*100</f>
        <v>5.8</v>
      </c>
      <c r="F82" s="27">
        <v>10.1</v>
      </c>
    </row>
    <row r="83" spans="1:5" s="27" customFormat="1" ht="13.5">
      <c r="A83" s="7" t="s">
        <v>61</v>
      </c>
      <c r="B83" s="24">
        <f>300+250+150</f>
        <v>700</v>
      </c>
      <c r="C83" s="24">
        <v>395.1</v>
      </c>
      <c r="D83" s="9">
        <f t="shared" si="1"/>
        <v>56.4</v>
      </c>
      <c r="E83" s="75"/>
    </row>
    <row r="84" spans="1:5" s="27" customFormat="1" ht="13.5">
      <c r="A84" s="33" t="s">
        <v>62</v>
      </c>
      <c r="B84" s="24">
        <f>493+108.9</f>
        <v>601.9</v>
      </c>
      <c r="C84" s="24">
        <v>197.5</v>
      </c>
      <c r="D84" s="9">
        <f t="shared" si="1"/>
        <v>32.8</v>
      </c>
      <c r="E84" s="75"/>
    </row>
    <row r="85" spans="1:5" ht="13.5" hidden="1">
      <c r="A85" s="7">
        <v>340</v>
      </c>
      <c r="B85" s="24">
        <f>0+0+17</f>
        <v>17</v>
      </c>
      <c r="C85" s="24">
        <v>16.5</v>
      </c>
      <c r="D85" s="9"/>
      <c r="E85" s="77"/>
    </row>
    <row r="86" spans="1:6" s="27" customFormat="1" ht="13.5">
      <c r="A86" s="25" t="s">
        <v>56</v>
      </c>
      <c r="B86" s="70">
        <f>SUM(B87:B92)</f>
        <v>3104.402</v>
      </c>
      <c r="C86" s="26">
        <f>SUM(C87:C92)</f>
        <v>2307.9</v>
      </c>
      <c r="D86" s="20">
        <f t="shared" si="1"/>
        <v>74.3</v>
      </c>
      <c r="E86" s="75">
        <f>C86/C118*100</f>
        <v>21.9</v>
      </c>
      <c r="F86" s="27">
        <v>9.1</v>
      </c>
    </row>
    <row r="87" spans="1:5" ht="13.5" hidden="1">
      <c r="A87" s="28" t="s">
        <v>15</v>
      </c>
      <c r="B87" s="24"/>
      <c r="C87" s="24"/>
      <c r="D87" s="9" t="e">
        <f t="shared" si="1"/>
        <v>#DIV/0!</v>
      </c>
      <c r="E87" s="75"/>
    </row>
    <row r="88" spans="1:5" ht="13.5">
      <c r="A88" s="7" t="s">
        <v>61</v>
      </c>
      <c r="B88" s="69">
        <v>1610.682</v>
      </c>
      <c r="C88" s="24">
        <v>850.5</v>
      </c>
      <c r="D88" s="9">
        <f t="shared" si="1"/>
        <v>52.8</v>
      </c>
      <c r="E88" s="75"/>
    </row>
    <row r="89" spans="1:5" ht="13.5">
      <c r="A89" s="33" t="s">
        <v>62</v>
      </c>
      <c r="B89" s="65">
        <v>1456.69</v>
      </c>
      <c r="C89" s="24">
        <v>1430</v>
      </c>
      <c r="D89" s="9">
        <f t="shared" si="1"/>
        <v>98.2</v>
      </c>
      <c r="E89" s="75"/>
    </row>
    <row r="90" spans="1:5" ht="13.5">
      <c r="A90" s="33" t="s">
        <v>39</v>
      </c>
      <c r="B90" s="65">
        <f>2+0+0.025</f>
        <v>2.03</v>
      </c>
      <c r="C90" s="24">
        <v>2</v>
      </c>
      <c r="D90" s="9">
        <f t="shared" si="1"/>
        <v>98.5</v>
      </c>
      <c r="E90" s="75"/>
    </row>
    <row r="91" spans="1:5" s="36" customFormat="1" ht="13.5">
      <c r="A91" s="33" t="s">
        <v>53</v>
      </c>
      <c r="B91" s="35">
        <f>0+11+0</f>
        <v>11</v>
      </c>
      <c r="C91" s="35">
        <v>10.9</v>
      </c>
      <c r="D91" s="21">
        <f t="shared" si="1"/>
        <v>99.1</v>
      </c>
      <c r="E91" s="76"/>
    </row>
    <row r="92" spans="1:5" s="36" customFormat="1" ht="13.5">
      <c r="A92" s="33" t="s">
        <v>40</v>
      </c>
      <c r="B92" s="81">
        <v>24</v>
      </c>
      <c r="C92" s="35">
        <v>14.5</v>
      </c>
      <c r="D92" s="21">
        <f t="shared" si="1"/>
        <v>60.4</v>
      </c>
      <c r="E92" s="75"/>
    </row>
    <row r="93" spans="1:5" s="27" customFormat="1" ht="13.5">
      <c r="A93" s="25" t="s">
        <v>23</v>
      </c>
      <c r="B93" s="26">
        <f>SUM(B94)</f>
        <v>0</v>
      </c>
      <c r="C93" s="26">
        <f>SUM(C94)</f>
        <v>0</v>
      </c>
      <c r="D93" s="40" t="e">
        <f t="shared" si="1"/>
        <v>#DIV/0!</v>
      </c>
      <c r="E93" s="75"/>
    </row>
    <row r="94" spans="1:5" ht="13.5">
      <c r="A94" s="7">
        <v>340</v>
      </c>
      <c r="B94" s="24">
        <f>6+6-12</f>
        <v>0</v>
      </c>
      <c r="C94" s="24">
        <v>0</v>
      </c>
      <c r="D94" s="21"/>
      <c r="E94" s="75"/>
    </row>
    <row r="95" spans="1:6" s="27" customFormat="1" ht="13.5">
      <c r="A95" s="37" t="s">
        <v>57</v>
      </c>
      <c r="B95" s="30">
        <f>SUM(B96:B108)</f>
        <v>4218.6</v>
      </c>
      <c r="C95" s="30">
        <f>SUM(C96:C108)</f>
        <v>4194.6</v>
      </c>
      <c r="D95" s="31">
        <f t="shared" si="1"/>
        <v>99.4</v>
      </c>
      <c r="E95" s="75">
        <f>C95/C118*100</f>
        <v>39.8</v>
      </c>
      <c r="F95" s="27">
        <v>38.8</v>
      </c>
    </row>
    <row r="96" spans="1:5" ht="13.5" hidden="1">
      <c r="A96" s="28" t="s">
        <v>14</v>
      </c>
      <c r="B96" s="24">
        <v>0</v>
      </c>
      <c r="C96" s="24"/>
      <c r="D96" s="9" t="e">
        <f t="shared" si="1"/>
        <v>#DIV/0!</v>
      </c>
      <c r="E96" s="75"/>
    </row>
    <row r="97" spans="1:5" ht="13.5" customHeight="1" hidden="1">
      <c r="A97" s="28" t="s">
        <v>65</v>
      </c>
      <c r="B97" s="24">
        <v>35</v>
      </c>
      <c r="C97" s="24">
        <v>11</v>
      </c>
      <c r="D97" s="9">
        <f t="shared" si="1"/>
        <v>31.4</v>
      </c>
      <c r="E97" s="75"/>
    </row>
    <row r="98" spans="1:5" ht="13.5" customHeight="1" hidden="1">
      <c r="A98" s="28" t="s">
        <v>35</v>
      </c>
      <c r="B98" s="24">
        <v>0</v>
      </c>
      <c r="C98" s="24"/>
      <c r="D98" s="9" t="e">
        <f t="shared" si="1"/>
        <v>#DIV/0!</v>
      </c>
      <c r="E98" s="75"/>
    </row>
    <row r="99" spans="1:5" ht="13.5" customHeight="1" hidden="1">
      <c r="A99" s="28" t="s">
        <v>36</v>
      </c>
      <c r="B99" s="24">
        <v>0</v>
      </c>
      <c r="C99" s="24"/>
      <c r="D99" s="9" t="e">
        <f t="shared" si="1"/>
        <v>#DIV/0!</v>
      </c>
      <c r="E99" s="75"/>
    </row>
    <row r="100" spans="1:5" ht="13.5" customHeight="1" hidden="1">
      <c r="A100" s="28" t="s">
        <v>37</v>
      </c>
      <c r="B100" s="24">
        <v>0</v>
      </c>
      <c r="C100" s="24"/>
      <c r="D100" s="9" t="e">
        <f t="shared" si="1"/>
        <v>#DIV/0!</v>
      </c>
      <c r="E100" s="75"/>
    </row>
    <row r="101" spans="1:5" ht="13.5" customHeight="1" hidden="1">
      <c r="A101" s="28" t="s">
        <v>15</v>
      </c>
      <c r="B101" s="24">
        <v>0</v>
      </c>
      <c r="C101" s="24"/>
      <c r="D101" s="9" t="e">
        <f t="shared" si="1"/>
        <v>#DIV/0!</v>
      </c>
      <c r="E101" s="75"/>
    </row>
    <row r="102" spans="1:5" ht="13.5" customHeight="1" hidden="1">
      <c r="A102" s="28" t="s">
        <v>61</v>
      </c>
      <c r="B102" s="71">
        <f>682.851+6.89749</f>
        <v>689.74849</v>
      </c>
      <c r="C102" s="24">
        <f>682.85137+6.89749+0.1</f>
        <v>689.8</v>
      </c>
      <c r="D102" s="9">
        <f t="shared" si="1"/>
        <v>100</v>
      </c>
      <c r="E102" s="75"/>
    </row>
    <row r="103" spans="1:5" ht="13.5" customHeight="1" hidden="1">
      <c r="A103" s="28" t="s">
        <v>62</v>
      </c>
      <c r="B103" s="71">
        <f>16.533+0.167</f>
        <v>16.7</v>
      </c>
      <c r="C103" s="24">
        <v>16.7</v>
      </c>
      <c r="D103" s="9">
        <f t="shared" si="1"/>
        <v>100</v>
      </c>
      <c r="E103" s="75"/>
    </row>
    <row r="104" spans="1:5" ht="13.5" customHeight="1" hidden="1">
      <c r="A104" s="28" t="s">
        <v>41</v>
      </c>
      <c r="B104" s="24">
        <f>2796.3+478.182</f>
        <v>3274.5</v>
      </c>
      <c r="C104" s="24">
        <f>2796.3+478.182</f>
        <v>3274.5</v>
      </c>
      <c r="D104" s="9">
        <f t="shared" si="1"/>
        <v>100</v>
      </c>
      <c r="E104" s="75"/>
    </row>
    <row r="105" spans="1:5" ht="13.5" customHeight="1" hidden="1">
      <c r="A105" s="28" t="s">
        <v>38</v>
      </c>
      <c r="B105" s="24">
        <v>0</v>
      </c>
      <c r="C105" s="24"/>
      <c r="D105" s="9" t="e">
        <f t="shared" si="1"/>
        <v>#DIV/0!</v>
      </c>
      <c r="E105" s="75"/>
    </row>
    <row r="106" spans="1:5" ht="13.5" customHeight="1" hidden="1">
      <c r="A106" s="28" t="s">
        <v>39</v>
      </c>
      <c r="B106" s="24">
        <v>0</v>
      </c>
      <c r="C106" s="24"/>
      <c r="D106" s="9" t="e">
        <f t="shared" si="1"/>
        <v>#DIV/0!</v>
      </c>
      <c r="E106" s="75"/>
    </row>
    <row r="107" spans="1:5" ht="13.5" customHeight="1" hidden="1">
      <c r="A107" s="28" t="s">
        <v>16</v>
      </c>
      <c r="B107" s="72">
        <f>115.98048+1.17152</f>
        <v>117.152</v>
      </c>
      <c r="C107" s="24">
        <f>111.19878+1.12322</f>
        <v>112.3</v>
      </c>
      <c r="D107" s="9">
        <f t="shared" si="1"/>
        <v>95.9</v>
      </c>
      <c r="E107" s="75"/>
    </row>
    <row r="108" spans="1:5" ht="13.5" customHeight="1" hidden="1">
      <c r="A108" s="28" t="s">
        <v>40</v>
      </c>
      <c r="B108" s="71">
        <f>84.63515+0.86399</f>
        <v>85.49914</v>
      </c>
      <c r="C108" s="24">
        <f>89.41685+0.9032</f>
        <v>90.3</v>
      </c>
      <c r="D108" s="9">
        <f t="shared" si="1"/>
        <v>105.6</v>
      </c>
      <c r="E108" s="75"/>
    </row>
    <row r="109" spans="1:5" s="27" customFormat="1" ht="13.5">
      <c r="A109" s="25" t="s">
        <v>24</v>
      </c>
      <c r="B109" s="26">
        <f>B110+B111+B112</f>
        <v>6</v>
      </c>
      <c r="C109" s="26">
        <f>C110+C111+C112</f>
        <v>5.2</v>
      </c>
      <c r="D109" s="29">
        <f t="shared" si="1"/>
        <v>86.7</v>
      </c>
      <c r="E109" s="75">
        <f>C109/C118*100</f>
        <v>0</v>
      </c>
    </row>
    <row r="110" spans="1:5" s="27" customFormat="1" ht="13.5" hidden="1">
      <c r="A110" s="7">
        <v>222</v>
      </c>
      <c r="B110" s="24">
        <v>0</v>
      </c>
      <c r="C110" s="24">
        <v>0</v>
      </c>
      <c r="D110" s="21" t="e">
        <f t="shared" si="1"/>
        <v>#DIV/0!</v>
      </c>
      <c r="E110" s="75"/>
    </row>
    <row r="111" spans="1:5" s="27" customFormat="1" ht="13.5" hidden="1">
      <c r="A111" s="7">
        <v>226</v>
      </c>
      <c r="B111" s="24">
        <v>6</v>
      </c>
      <c r="C111" s="24">
        <v>5.2</v>
      </c>
      <c r="D111" s="21">
        <f t="shared" si="1"/>
        <v>86.7</v>
      </c>
      <c r="E111" s="75"/>
    </row>
    <row r="112" spans="1:5" s="27" customFormat="1" ht="13.5" hidden="1">
      <c r="A112" s="7">
        <v>340</v>
      </c>
      <c r="B112" s="24">
        <v>0</v>
      </c>
      <c r="C112" s="24">
        <v>0</v>
      </c>
      <c r="D112" s="21" t="e">
        <f t="shared" si="1"/>
        <v>#DIV/0!</v>
      </c>
      <c r="E112" s="75"/>
    </row>
    <row r="113" spans="1:6" ht="13.5">
      <c r="A113" s="25" t="s">
        <v>25</v>
      </c>
      <c r="B113" s="26">
        <v>65.6</v>
      </c>
      <c r="C113" s="26">
        <v>65.6</v>
      </c>
      <c r="D113" s="29">
        <f t="shared" si="1"/>
        <v>100</v>
      </c>
      <c r="E113" s="75">
        <f>C113/C118*100</f>
        <v>0.6</v>
      </c>
      <c r="F113" s="1">
        <v>0.9</v>
      </c>
    </row>
    <row r="114" spans="1:5" ht="13.5" hidden="1">
      <c r="A114" s="7" t="s">
        <v>58</v>
      </c>
      <c r="B114" s="24">
        <f>16.5+16.4+16.4+16.3</f>
        <v>65.6</v>
      </c>
      <c r="C114" s="24">
        <v>65.6</v>
      </c>
      <c r="D114" s="29">
        <f t="shared" si="1"/>
        <v>100</v>
      </c>
      <c r="E114" s="77"/>
    </row>
    <row r="115" spans="1:5" ht="13.5" hidden="1">
      <c r="A115" s="7" t="s">
        <v>28</v>
      </c>
      <c r="B115" s="24">
        <v>0</v>
      </c>
      <c r="C115" s="24">
        <v>0</v>
      </c>
      <c r="D115" s="9" t="e">
        <f t="shared" si="1"/>
        <v>#DIV/0!</v>
      </c>
      <c r="E115" s="77"/>
    </row>
    <row r="116" spans="1:5" ht="13.5" hidden="1">
      <c r="A116" s="7">
        <v>222</v>
      </c>
      <c r="B116" s="24">
        <f>0</f>
        <v>0</v>
      </c>
      <c r="C116" s="24">
        <v>0</v>
      </c>
      <c r="D116" s="9" t="e">
        <f t="shared" si="1"/>
        <v>#DIV/0!</v>
      </c>
      <c r="E116" s="77"/>
    </row>
    <row r="117" spans="1:5" ht="13.5" hidden="1">
      <c r="A117" s="7">
        <v>340</v>
      </c>
      <c r="B117" s="24">
        <v>0</v>
      </c>
      <c r="C117" s="24">
        <v>0</v>
      </c>
      <c r="D117" s="9" t="e">
        <f t="shared" si="1"/>
        <v>#DIV/0!</v>
      </c>
      <c r="E117" s="77"/>
    </row>
    <row r="118" spans="1:5" ht="13.5">
      <c r="A118" s="14" t="s">
        <v>19</v>
      </c>
      <c r="B118" s="70">
        <f>B44+B60+B74+B82+B86+B93+B95+B109+B113+B115</f>
        <v>12487.912</v>
      </c>
      <c r="C118" s="26">
        <f>C44+C60+C74+C82+C86+C93+C95+C109+C113+C115</f>
        <v>10528.8</v>
      </c>
      <c r="D118" s="20">
        <f t="shared" si="1"/>
        <v>84.3</v>
      </c>
      <c r="E118" s="77">
        <f>SUM(E44:E113)</f>
        <v>99.8</v>
      </c>
    </row>
    <row r="119" spans="1:4" ht="13.5">
      <c r="A119" s="16" t="s">
        <v>20</v>
      </c>
      <c r="B119" s="32"/>
      <c r="C119" s="32"/>
      <c r="D119" s="9"/>
    </row>
    <row r="120" spans="1:4" ht="13.5">
      <c r="A120" s="7" t="s">
        <v>14</v>
      </c>
      <c r="B120" s="69">
        <f>B45+B61+B96</f>
        <v>2193.56</v>
      </c>
      <c r="C120" s="24">
        <f>C45+C61+C96</f>
        <v>2114.4</v>
      </c>
      <c r="D120" s="9">
        <f t="shared" si="1"/>
        <v>96.4</v>
      </c>
    </row>
    <row r="121" spans="1:4" s="45" customFormat="1" ht="13.5" customHeight="1" hidden="1">
      <c r="A121" s="28" t="s">
        <v>63</v>
      </c>
      <c r="B121" s="73">
        <f>B46+B62</f>
        <v>0</v>
      </c>
      <c r="C121" s="43">
        <f>C46+C62</f>
        <v>0</v>
      </c>
      <c r="D121" s="44" t="e">
        <f t="shared" si="1"/>
        <v>#DIV/0!</v>
      </c>
    </row>
    <row r="122" spans="1:4" ht="13.5" customHeight="1">
      <c r="A122" s="7" t="s">
        <v>60</v>
      </c>
      <c r="B122" s="65">
        <f>B47+B63+B98</f>
        <v>665.07</v>
      </c>
      <c r="C122" s="24">
        <f>C47+C63+C98</f>
        <v>632.2</v>
      </c>
      <c r="D122" s="9">
        <f t="shared" si="1"/>
        <v>95.1</v>
      </c>
    </row>
    <row r="123" spans="1:4" ht="13.5" customHeight="1">
      <c r="A123" s="33" t="s">
        <v>65</v>
      </c>
      <c r="B123" s="24">
        <f>B48+B97</f>
        <v>65</v>
      </c>
      <c r="C123" s="24">
        <f>C48+C97</f>
        <v>30.9</v>
      </c>
      <c r="D123" s="9"/>
    </row>
    <row r="124" spans="1:4" ht="13.5" customHeight="1">
      <c r="A124" s="33" t="s">
        <v>36</v>
      </c>
      <c r="B124" s="24">
        <f>B49+B64+B99</f>
        <v>55</v>
      </c>
      <c r="C124" s="24">
        <f>C49+C64+C99</f>
        <v>51.1</v>
      </c>
      <c r="D124" s="9">
        <f t="shared" si="1"/>
        <v>92.9</v>
      </c>
    </row>
    <row r="125" spans="1:4" ht="13.5" customHeight="1">
      <c r="A125" s="33" t="s">
        <v>37</v>
      </c>
      <c r="B125" s="24">
        <f>B50+B65+B75+B100+B116+B110</f>
        <v>12</v>
      </c>
      <c r="C125" s="24">
        <f>C50+C65+C75+C100+C116+C110</f>
        <v>12</v>
      </c>
      <c r="D125" s="9">
        <f t="shared" si="1"/>
        <v>100</v>
      </c>
    </row>
    <row r="126" spans="1:4" ht="13.5" customHeight="1">
      <c r="A126" s="7" t="s">
        <v>15</v>
      </c>
      <c r="B126" s="24">
        <f>B51+B66+B87+B101</f>
        <v>204.3</v>
      </c>
      <c r="C126" s="24">
        <f>C51+C66+C87+C101</f>
        <v>188.6</v>
      </c>
      <c r="D126" s="9">
        <f t="shared" si="1"/>
        <v>92.3</v>
      </c>
    </row>
    <row r="127" spans="1:4" ht="13.5" customHeight="1">
      <c r="A127" s="7" t="s">
        <v>61</v>
      </c>
      <c r="B127" s="69">
        <f>B52+B67+B76+B88+B102+B83</f>
        <v>3064.03</v>
      </c>
      <c r="C127" s="24">
        <f>C52+C67+C76+C88+C102+C83</f>
        <v>1995</v>
      </c>
      <c r="D127" s="9">
        <f t="shared" si="1"/>
        <v>65.1</v>
      </c>
    </row>
    <row r="128" spans="1:4" ht="13.5" customHeight="1">
      <c r="A128" s="33" t="s">
        <v>62</v>
      </c>
      <c r="B128" s="24">
        <f>B53+B68+B77+B84+B89+B103+B111</f>
        <v>2261.1</v>
      </c>
      <c r="C128" s="24">
        <f>C53+C68+C77+C84+C89+C103+C111</f>
        <v>1682.2</v>
      </c>
      <c r="D128" s="9">
        <f t="shared" si="1"/>
        <v>74.4</v>
      </c>
    </row>
    <row r="129" spans="1:4" ht="27.75">
      <c r="A129" s="34" t="s">
        <v>42</v>
      </c>
      <c r="B129" s="39">
        <f>B104</f>
        <v>3274.5</v>
      </c>
      <c r="C129" s="39">
        <f>C104</f>
        <v>3274.5</v>
      </c>
      <c r="D129" s="12">
        <f t="shared" si="1"/>
        <v>100</v>
      </c>
    </row>
    <row r="130" spans="1:4" ht="13.5" customHeight="1">
      <c r="A130" s="33" t="s">
        <v>68</v>
      </c>
      <c r="B130" s="24">
        <f>B54+B78+B105</f>
        <v>99.6</v>
      </c>
      <c r="C130" s="24">
        <f>C54+C78+C105</f>
        <v>0</v>
      </c>
      <c r="D130" s="9">
        <f t="shared" si="1"/>
        <v>0</v>
      </c>
    </row>
    <row r="131" spans="1:4" ht="13.5" customHeight="1">
      <c r="A131" s="33" t="s">
        <v>39</v>
      </c>
      <c r="B131" s="69">
        <f>B55+B71+B79+B90+B106</f>
        <v>19.03</v>
      </c>
      <c r="C131" s="24">
        <f>C55+C71+C79+C90+C106</f>
        <v>18.9</v>
      </c>
      <c r="D131" s="9">
        <f t="shared" si="1"/>
        <v>99.3</v>
      </c>
    </row>
    <row r="132" spans="1:4" s="36" customFormat="1" ht="13.5" customHeight="1">
      <c r="A132" s="33" t="s">
        <v>53</v>
      </c>
      <c r="B132" s="74">
        <f>B57+B72+B80+B91+B107</f>
        <v>189.052</v>
      </c>
      <c r="C132" s="35">
        <f>C57+C72+C80+C91+C107</f>
        <v>163.1</v>
      </c>
      <c r="D132" s="21">
        <f t="shared" si="1"/>
        <v>86.3</v>
      </c>
    </row>
    <row r="133" spans="1:4" ht="13.5" customHeight="1">
      <c r="A133" s="33" t="s">
        <v>40</v>
      </c>
      <c r="B133" s="69">
        <f>B58+B73+B81+B85+B92+B94+B108+B112+B117</f>
        <v>163.499</v>
      </c>
      <c r="C133" s="24">
        <f>C58+C73+C81+C85+C92+C94+C108+C112+C117</f>
        <v>143.8</v>
      </c>
      <c r="D133" s="9">
        <f t="shared" si="1"/>
        <v>88</v>
      </c>
    </row>
    <row r="134" spans="1:4" ht="13.5" customHeight="1">
      <c r="A134" s="33" t="s">
        <v>64</v>
      </c>
      <c r="B134" s="69">
        <f>B59+B70</f>
        <v>9.48</v>
      </c>
      <c r="C134" s="24">
        <f>C59+C70</f>
        <v>9.4</v>
      </c>
      <c r="D134" s="9">
        <f t="shared" si="1"/>
        <v>99.2</v>
      </c>
    </row>
    <row r="135" spans="1:4" ht="25.5" customHeight="1">
      <c r="A135" s="34" t="s">
        <v>59</v>
      </c>
      <c r="B135" s="24">
        <f>B114</f>
        <v>65.6</v>
      </c>
      <c r="C135" s="24">
        <f>C114</f>
        <v>65.6</v>
      </c>
      <c r="D135" s="9">
        <f t="shared" si="1"/>
        <v>100</v>
      </c>
    </row>
    <row r="136" spans="1:4" ht="15.75" customHeight="1">
      <c r="A136" s="34" t="s">
        <v>75</v>
      </c>
      <c r="B136" s="24">
        <f>B56</f>
        <v>147.1</v>
      </c>
      <c r="C136" s="24">
        <f>C56</f>
        <v>147.1</v>
      </c>
      <c r="D136" s="9">
        <f t="shared" si="1"/>
        <v>100</v>
      </c>
    </row>
    <row r="137" spans="1:4" ht="13.5" customHeight="1">
      <c r="A137" s="7" t="s">
        <v>29</v>
      </c>
      <c r="B137" s="8">
        <v>5</v>
      </c>
      <c r="C137" s="8">
        <v>5</v>
      </c>
      <c r="D137" s="9">
        <f t="shared" si="1"/>
        <v>100</v>
      </c>
    </row>
    <row r="138" spans="1:4" ht="13.5" customHeight="1">
      <c r="A138" s="7" t="s">
        <v>30</v>
      </c>
      <c r="B138" s="8">
        <v>0.4</v>
      </c>
      <c r="C138" s="8">
        <v>0.4</v>
      </c>
      <c r="D138" s="9">
        <f t="shared" si="1"/>
        <v>100</v>
      </c>
    </row>
    <row r="139" spans="1:4" ht="13.5" customHeight="1">
      <c r="A139" s="7" t="s">
        <v>31</v>
      </c>
      <c r="B139" s="8">
        <v>5</v>
      </c>
      <c r="C139" s="8">
        <v>5</v>
      </c>
      <c r="D139" s="9">
        <f t="shared" si="1"/>
        <v>100</v>
      </c>
    </row>
    <row r="141" spans="1:4" ht="13.5">
      <c r="A141" s="82"/>
      <c r="B141" s="82"/>
      <c r="C141" s="82"/>
      <c r="D141" s="82"/>
    </row>
  </sheetData>
  <sheetProtection/>
  <mergeCells count="3">
    <mergeCell ref="A8:D8"/>
    <mergeCell ref="A9:D9"/>
    <mergeCell ref="A141:D141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63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140625" defaultRowHeight="15"/>
  <cols>
    <col min="1" max="5" width="13.140625" style="17" customWidth="1"/>
    <col min="6" max="6" width="13.140625" style="46" customWidth="1"/>
    <col min="7" max="16384" width="13.140625" style="17" customWidth="1"/>
  </cols>
  <sheetData>
    <row r="1" spans="1:4" ht="13.5">
      <c r="A1" s="83"/>
      <c r="B1" s="83"/>
      <c r="C1" s="83"/>
      <c r="D1" s="83"/>
    </row>
    <row r="2" spans="1:4" ht="13.5">
      <c r="A2" s="83"/>
      <c r="B2" s="83"/>
      <c r="C2" s="83"/>
      <c r="D2" s="83"/>
    </row>
    <row r="4" spans="4:6" ht="13.5">
      <c r="D4" s="47"/>
      <c r="F4" s="47"/>
    </row>
    <row r="5" spans="2:6" s="48" customFormat="1" ht="13.5">
      <c r="B5" s="49"/>
      <c r="C5" s="49"/>
      <c r="D5" s="49"/>
      <c r="E5" s="49"/>
      <c r="F5" s="50"/>
    </row>
    <row r="6" spans="1:6" s="48" customFormat="1" ht="13.5">
      <c r="A6" s="51"/>
      <c r="B6" s="49"/>
      <c r="C6" s="49"/>
      <c r="D6" s="49"/>
      <c r="F6" s="52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3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4"/>
      <c r="B11" s="55"/>
      <c r="C11" s="55"/>
      <c r="D11" s="56"/>
      <c r="E11" s="55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3"/>
      <c r="E14" s="18"/>
      <c r="F14" s="19"/>
    </row>
    <row r="15" spans="2:6" ht="13.5">
      <c r="B15" s="18"/>
      <c r="C15" s="18"/>
      <c r="D15" s="57"/>
      <c r="E15" s="18"/>
      <c r="F15" s="19"/>
    </row>
    <row r="16" spans="1:6" ht="13.5">
      <c r="A16" s="58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3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4"/>
      <c r="B21" s="55"/>
      <c r="C21" s="55"/>
      <c r="D21" s="56"/>
      <c r="E21" s="18"/>
      <c r="F21" s="19"/>
    </row>
    <row r="22" spans="1:6" ht="13.5">
      <c r="A22" s="59"/>
      <c r="B22" s="60"/>
      <c r="C22" s="60"/>
      <c r="D22" s="61"/>
      <c r="E22" s="60"/>
      <c r="F22" s="61"/>
    </row>
    <row r="23" spans="1:6" ht="13.5">
      <c r="A23" s="62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3"/>
      <c r="E34" s="18"/>
      <c r="F34" s="53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3"/>
      <c r="E36" s="18"/>
      <c r="F36" s="53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3"/>
      <c r="E39" s="18"/>
      <c r="F39" s="53"/>
    </row>
    <row r="40" spans="1:6" ht="13.5">
      <c r="A40" s="54"/>
      <c r="B40" s="55"/>
      <c r="C40" s="55"/>
      <c r="D40" s="56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3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3"/>
    </row>
    <row r="49" spans="1:6" ht="13.5">
      <c r="A49" s="59"/>
      <c r="B49" s="60"/>
      <c r="C49" s="60"/>
      <c r="D49" s="61"/>
      <c r="E49" s="60"/>
      <c r="F49" s="61"/>
    </row>
    <row r="50" spans="1:6" ht="13.5">
      <c r="A50" s="63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4"/>
      <c r="B65" s="18"/>
      <c r="C65" s="18"/>
      <c r="D65" s="19"/>
    </row>
    <row r="67" spans="1:4" ht="13.5">
      <c r="A67" s="83"/>
      <c r="B67" s="83"/>
      <c r="C67" s="83"/>
      <c r="D67" s="83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2021-05-26T10:02:40Z</dcterms:modified>
  <cp:category/>
  <cp:version/>
  <cp:contentType/>
  <cp:contentStatus/>
</cp:coreProperties>
</file>