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3920" windowHeight="78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<sst xmlns="http://schemas.openxmlformats.org/spreadsheetml/2006/main" count="168" uniqueCount="86">
  <si>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</si>
  <si>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</si>
  <si>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</si>
  <si>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</si>
  <si>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</si>
  <si>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</si>
  <si>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</si>
  <si>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</si>
  <si>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</si>
  <si>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</si>
  <si>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</si>
  <si>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</si>
  <si>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</si>
  <si>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</si>
  <si>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</si>
  <si>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</si>
  <si>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</si>
  <si>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</si>
  <si>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</si>
  <si>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</si>
  <si>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</si>
  <si>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</si>
  <si>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</si>
  <si>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</si>
  <si>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</si>
  <si>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</si>
  <si>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</si>
  <si>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</si>
  <si>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</si>
  <si>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</si>
  <si>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</si>
  <si>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</si>
  <si>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</si>
  <si>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</si>
  <si>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</si>
  <si>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</si>
  <si>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</si>
  <si>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</si>
  <si>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</si>
  <si>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</si>
  <si>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</si>
  <si>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</si>
  <si>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</si>
  <si>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</si>
  <si>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</si>
  <si>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</si>
  <si>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</si>
  <si>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</si>
  <si>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</si>
  <si>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</si>
  <si>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</si>
  <si>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</si>
  <si>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</si>
  <si>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</si>
  <si>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</si>
  <si>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</si>
  <si>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</si>
  <si>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</si>
  <si>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</si>
  <si>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</si>
  <si>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</si>
  <si>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</si>
  <si>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</si>
  <si>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</si>
  <si>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</si>
  <si>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</si>
  <si>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</si>
  <si>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</si>
  <si>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</si>
  <si>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3. Государственная пошлина</t>
  </si>
  <si>
    <t>4. Доходы от использованияимущества, находящегося в муниципальной собственности, в том числе:</t>
  </si>
  <si>
    <t>6. Прочие неналоговые доходы</t>
  </si>
  <si>
    <t>7. Доходы от оказания платных услуг</t>
  </si>
  <si>
    <t xml:space="preserve"> - иные межбюджетные трансферты</t>
  </si>
  <si>
    <t>Пяозерского городского поселения за I квартал 2013г.</t>
  </si>
  <si>
    <t>План на I квартал 2013 год</t>
  </si>
  <si>
    <t>Кассовое исполнение за I квартал 2013 год</t>
  </si>
  <si>
    <t>Исполнение плана за I квартал 2013 г., %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</si>
  <si>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</si>
  <si>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</si>
  <si>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</si>
  <si>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</si>
  <si>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</si>
  <si>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</si>
  <si>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к решению 175    XXXVIII   сессии II  Созыва Совета</t>
  </si>
  <si>
    <t>от 05 июня  2013года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</si>
</sst>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66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56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2"/>
  <sheetViews>
    <sheetView tabSelected="1" view="pageBreakPreview" zoomScaleSheetLayoutView="100" zoomScalePageLayoutView="0" workbookViewId="0" topLeftCell="A1">
      <selection activeCell="C3" sqref="C3:C5"/>
    </sheetView>
  </sheetViews>
  <sheetFormatPr defaultColWidth="9.140625" defaultRowHeight="15"/>
  <cols>
    <col min="1" max="1" width="60.2812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3.5">
      <c r="C2" s="45" t="s">
        <v>56</v>
      </c>
    </row>
    <row r="3" ht="13.5">
      <c r="C3" s="45" t="s">
        <v>84</v>
      </c>
    </row>
    <row r="4" ht="13.5">
      <c r="C4" s="45" t="s">
        <v>55</v>
      </c>
    </row>
    <row r="5" ht="13.5">
      <c r="C5" s="45" t="s">
        <v>85</v>
      </c>
    </row>
    <row r="6" ht="13.5">
      <c r="C6" s="30"/>
    </row>
    <row r="7" ht="13.5">
      <c r="C7" s="30"/>
    </row>
    <row r="8" spans="1:4" ht="13.5">
      <c r="A8" s="47" t="s">
        <v>29</v>
      </c>
      <c r="B8" s="47"/>
      <c r="C8" s="47"/>
      <c r="D8" s="47"/>
    </row>
    <row r="9" spans="1:4" ht="13.5">
      <c r="A9" s="47" t="s">
        <v>74</v>
      </c>
      <c r="B9" s="47"/>
      <c r="C9" s="47"/>
      <c r="D9" s="47"/>
    </row>
    <row r="11" ht="13.5">
      <c r="D11" s="3" t="s">
        <v>16</v>
      </c>
    </row>
    <row r="12" spans="1:4" s="2" customFormat="1" ht="41.25">
      <c r="A12" s="4" t="s">
        <v>0</v>
      </c>
      <c r="B12" s="5" t="s">
        <v>75</v>
      </c>
      <c r="C12" s="5" t="s">
        <v>76</v>
      </c>
      <c r="D12" s="5" t="s">
        <v>77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1528</f>
        <v>1528</v>
      </c>
      <c r="C14" s="8">
        <v>421.4</v>
      </c>
      <c r="D14" s="9">
        <f>C14/B14*100</f>
        <v>27.57853403141361</v>
      </c>
    </row>
    <row r="15" spans="1:4" ht="13.5">
      <c r="A15" s="7" t="s">
        <v>2</v>
      </c>
      <c r="B15" s="8">
        <f>B16+B17</f>
        <v>82</v>
      </c>
      <c r="C15" s="8">
        <f>C16+C17</f>
        <v>7.4</v>
      </c>
      <c r="D15" s="9">
        <f aca="true" t="shared" si="0" ref="D15:D37">C15/B15*100</f>
        <v>9.02439024390244</v>
      </c>
    </row>
    <row r="16" spans="1:4" ht="13.5">
      <c r="A16" s="7" t="s">
        <v>47</v>
      </c>
      <c r="B16" s="8">
        <f>5</f>
        <v>5</v>
      </c>
      <c r="C16" s="8">
        <v>5.5</v>
      </c>
      <c r="D16" s="24">
        <f t="shared" si="0"/>
        <v>110.00000000000001</v>
      </c>
    </row>
    <row r="17" spans="1:4" ht="13.5">
      <c r="A17" s="7" t="s">
        <v>4</v>
      </c>
      <c r="B17" s="8">
        <f>77</f>
        <v>77</v>
      </c>
      <c r="C17" s="8">
        <v>1.9</v>
      </c>
      <c r="D17" s="9">
        <f t="shared" si="0"/>
        <v>2.4675324675324672</v>
      </c>
    </row>
    <row r="18" spans="1:4" ht="13.5">
      <c r="A18" s="7" t="s">
        <v>69</v>
      </c>
      <c r="B18" s="8">
        <f>15</f>
        <v>15</v>
      </c>
      <c r="C18" s="8">
        <v>16.4</v>
      </c>
      <c r="D18" s="9">
        <f>C18/B18*100</f>
        <v>109.33333333333333</v>
      </c>
    </row>
    <row r="19" spans="1:4" ht="27">
      <c r="A19" s="10" t="s">
        <v>70</v>
      </c>
      <c r="B19" s="11">
        <f>B20+B21</f>
        <v>403.5</v>
      </c>
      <c r="C19" s="11">
        <f>C20+C21</f>
        <v>321.9</v>
      </c>
      <c r="D19" s="12">
        <f t="shared" si="0"/>
        <v>79.77695167286245</v>
      </c>
    </row>
    <row r="20" spans="1:4" ht="13.5">
      <c r="A20" s="7" t="s">
        <v>6</v>
      </c>
      <c r="B20" s="8">
        <f>3.5</f>
        <v>3.5</v>
      </c>
      <c r="C20" s="8">
        <v>1.2</v>
      </c>
      <c r="D20" s="24">
        <f t="shared" si="0"/>
        <v>34.285714285714285</v>
      </c>
    </row>
    <row r="21" spans="1:4" ht="13.5">
      <c r="A21" s="7" t="s">
        <v>7</v>
      </c>
      <c r="B21" s="8">
        <f>400</f>
        <v>400</v>
      </c>
      <c r="C21" s="8">
        <v>320.7</v>
      </c>
      <c r="D21" s="24">
        <f t="shared" si="0"/>
        <v>80.175</v>
      </c>
    </row>
    <row r="22" spans="1:4" ht="13.5">
      <c r="A22" s="7" t="s">
        <v>33</v>
      </c>
      <c r="B22" s="8">
        <f>0</f>
        <v>0</v>
      </c>
      <c r="C22" s="8">
        <v>0</v>
      </c>
      <c r="D22" s="13" t="e">
        <f t="shared" si="0"/>
        <v>#DIV/0!</v>
      </c>
    </row>
    <row r="23" spans="1:4" ht="13.5">
      <c r="A23" s="10" t="s">
        <v>71</v>
      </c>
      <c r="B23" s="11">
        <v>0</v>
      </c>
      <c r="C23" s="11">
        <v>3.7</v>
      </c>
      <c r="D23" s="29" t="e">
        <f t="shared" si="0"/>
        <v>#DIV/0!</v>
      </c>
    </row>
    <row r="24" spans="1:4" ht="13.5">
      <c r="A24" s="10" t="s">
        <v>72</v>
      </c>
      <c r="B24" s="11">
        <f>30</f>
        <v>30</v>
      </c>
      <c r="C24" s="11">
        <v>41.8</v>
      </c>
      <c r="D24" s="12">
        <f>C24/B24*100</f>
        <v>139.33333333333334</v>
      </c>
    </row>
    <row r="25" spans="1:4" ht="13.5">
      <c r="A25" s="14" t="s">
        <v>9</v>
      </c>
      <c r="B25" s="8">
        <f>B14+B15+B18+B19+B22+B23+B24</f>
        <v>2058.5</v>
      </c>
      <c r="C25" s="8">
        <f>C14+C15+C18+C19+C22+C23+C24</f>
        <v>812.5999999999999</v>
      </c>
      <c r="D25" s="9">
        <f t="shared" si="0"/>
        <v>39.47534612581977</v>
      </c>
    </row>
    <row r="26" spans="1:4" ht="13.5">
      <c r="A26" s="7" t="s">
        <v>78</v>
      </c>
      <c r="B26" s="8">
        <f>B27+B28+B29+B30+B31+B32+B33+B36</f>
        <v>753</v>
      </c>
      <c r="C26" s="8">
        <f>C27+C28+C29+C30+C31+C32+C33+C36</f>
        <v>557.6</v>
      </c>
      <c r="D26" s="9">
        <f t="shared" si="0"/>
        <v>74.05046480743692</v>
      </c>
    </row>
    <row r="27" spans="1:4" ht="13.5">
      <c r="A27" s="7" t="s">
        <v>11</v>
      </c>
      <c r="B27" s="8">
        <f>537</f>
        <v>537</v>
      </c>
      <c r="C27" s="8">
        <v>537</v>
      </c>
      <c r="D27" s="9">
        <f t="shared" si="0"/>
        <v>100</v>
      </c>
    </row>
    <row r="28" spans="1:4" ht="13.5">
      <c r="A28" s="7" t="s">
        <v>12</v>
      </c>
      <c r="B28" s="8">
        <f>(213+3)</f>
        <v>216</v>
      </c>
      <c r="C28" s="8">
        <f>53+1.4</f>
        <v>54.4</v>
      </c>
      <c r="D28" s="9">
        <f t="shared" si="0"/>
        <v>25.185185185185183</v>
      </c>
    </row>
    <row r="29" spans="1:4" ht="13.5">
      <c r="A29" s="7" t="s">
        <v>13</v>
      </c>
      <c r="B29" s="8">
        <f>0</f>
        <v>0</v>
      </c>
      <c r="C29" s="8">
        <v>0</v>
      </c>
      <c r="D29" s="13" t="e">
        <f t="shared" si="0"/>
        <v>#DIV/0!</v>
      </c>
    </row>
    <row r="30" spans="1:4" ht="13.5">
      <c r="A30" s="7" t="s">
        <v>57</v>
      </c>
      <c r="B30" s="8">
        <f>0</f>
        <v>0</v>
      </c>
      <c r="C30" s="8">
        <v>0</v>
      </c>
      <c r="D30" s="13" t="e">
        <f t="shared" si="0"/>
        <v>#DIV/0!</v>
      </c>
    </row>
    <row r="31" spans="1:4" ht="13.5" hidden="1">
      <c r="A31" s="7" t="s">
        <v>48</v>
      </c>
      <c r="B31" s="8">
        <v>0</v>
      </c>
      <c r="C31" s="8">
        <v>0</v>
      </c>
      <c r="D31" s="13" t="e">
        <f t="shared" si="0"/>
        <v>#DIV/0!</v>
      </c>
    </row>
    <row r="32" spans="1:4" ht="13.5">
      <c r="A32" s="7" t="s">
        <v>73</v>
      </c>
      <c r="B32" s="8">
        <f>0</f>
        <v>0</v>
      </c>
      <c r="C32" s="8">
        <v>0</v>
      </c>
      <c r="D32" s="13" t="e">
        <f t="shared" si="0"/>
        <v>#DIV/0!</v>
      </c>
    </row>
    <row r="33" spans="1:4" ht="13.5" hidden="1">
      <c r="A33" s="7" t="s">
        <v>49</v>
      </c>
      <c r="B33" s="8">
        <v>0</v>
      </c>
      <c r="C33" s="8">
        <v>0</v>
      </c>
      <c r="D33" s="13" t="e">
        <f t="shared" si="0"/>
        <v>#DIV/0!</v>
      </c>
    </row>
    <row r="34" spans="1:4" ht="13.5" hidden="1">
      <c r="A34" s="10" t="s">
        <v>72</v>
      </c>
      <c r="B34" s="11">
        <v>0</v>
      </c>
      <c r="C34" s="11">
        <v>0</v>
      </c>
      <c r="D34" s="12" t="e">
        <f t="shared" si="0"/>
        <v>#DIV/0!</v>
      </c>
    </row>
    <row r="35" spans="1:4" ht="13.5" hidden="1">
      <c r="A35" s="10"/>
      <c r="B35" s="11">
        <v>0</v>
      </c>
      <c r="C35" s="11">
        <v>0</v>
      </c>
      <c r="D35" s="29" t="e">
        <f t="shared" si="0"/>
        <v>#DIV/0!</v>
      </c>
    </row>
    <row r="36" spans="1:4" ht="27">
      <c r="A36" s="10" t="s">
        <v>83</v>
      </c>
      <c r="B36" s="11">
        <v>0</v>
      </c>
      <c r="C36" s="11">
        <v>-33.8</v>
      </c>
      <c r="D36" s="29" t="e">
        <f t="shared" si="0"/>
        <v>#DIV/0!</v>
      </c>
    </row>
    <row r="37" spans="1:4" ht="14.25">
      <c r="A37" s="15" t="s">
        <v>15</v>
      </c>
      <c r="B37" s="21">
        <f>B25+B26+B34+B35</f>
        <v>2811.5</v>
      </c>
      <c r="C37" s="21">
        <f>C25+C26+C34+C35</f>
        <v>1370.1999999999998</v>
      </c>
      <c r="D37" s="22">
        <f t="shared" si="0"/>
        <v>48.73555041792636</v>
      </c>
    </row>
    <row r="38" spans="1:4" ht="13.5">
      <c r="A38" s="16" t="s">
        <v>17</v>
      </c>
      <c r="B38" s="31"/>
      <c r="C38" s="31"/>
      <c r="D38" s="9"/>
    </row>
    <row r="39" spans="1:4" s="34" customFormat="1" ht="13.5">
      <c r="A39" s="32" t="s">
        <v>18</v>
      </c>
      <c r="B39" s="33">
        <f>SUM(B40:B51)</f>
        <v>1341</v>
      </c>
      <c r="C39" s="33">
        <f>SUM(C40:C51)</f>
        <v>821.3</v>
      </c>
      <c r="D39" s="22">
        <f aca="true" t="shared" si="1" ref="D39:D120">C39/B39*100</f>
        <v>61.24533929903057</v>
      </c>
    </row>
    <row r="40" spans="1:4" ht="13.5">
      <c r="A40" s="7" t="s">
        <v>19</v>
      </c>
      <c r="B40" s="31">
        <f>(145+350)</f>
        <v>495</v>
      </c>
      <c r="C40" s="31">
        <f>115.6+234.6</f>
        <v>350.2</v>
      </c>
      <c r="D40" s="9">
        <f t="shared" si="1"/>
        <v>70.74747474747475</v>
      </c>
    </row>
    <row r="41" spans="1:4" ht="13.5" hidden="1">
      <c r="A41" s="35" t="s">
        <v>58</v>
      </c>
      <c r="B41" s="31">
        <f>4</f>
        <v>4</v>
      </c>
      <c r="C41" s="31">
        <v>2.4</v>
      </c>
      <c r="D41" s="9">
        <f t="shared" si="1"/>
        <v>60</v>
      </c>
    </row>
    <row r="42" spans="1:4" ht="13.5">
      <c r="A42" s="7" t="s">
        <v>59</v>
      </c>
      <c r="B42" s="31">
        <f>(44+106)</f>
        <v>150</v>
      </c>
      <c r="C42" s="31">
        <f>34.9+70.6</f>
        <v>105.5</v>
      </c>
      <c r="D42" s="9">
        <f t="shared" si="1"/>
        <v>70.33333333333334</v>
      </c>
    </row>
    <row r="43" spans="1:4" ht="13.5">
      <c r="A43" s="40" t="s">
        <v>60</v>
      </c>
      <c r="B43" s="31">
        <f>24</f>
        <v>24</v>
      </c>
      <c r="C43" s="31">
        <v>14.4</v>
      </c>
      <c r="D43" s="9">
        <f t="shared" si="1"/>
        <v>60</v>
      </c>
    </row>
    <row r="44" spans="1:4" ht="13.5" hidden="1">
      <c r="A44" s="35" t="s">
        <v>61</v>
      </c>
      <c r="B44" s="31">
        <f>4</f>
        <v>4</v>
      </c>
      <c r="C44" s="31">
        <v>3.4</v>
      </c>
      <c r="D44" s="9">
        <f t="shared" si="1"/>
        <v>85</v>
      </c>
    </row>
    <row r="45" spans="1:4" ht="13.5">
      <c r="A45" s="7" t="s">
        <v>21</v>
      </c>
      <c r="B45" s="31">
        <f>(24+500)</f>
        <v>524</v>
      </c>
      <c r="C45" s="31">
        <f>16.9+291.2</f>
        <v>308.09999999999997</v>
      </c>
      <c r="D45" s="9">
        <f t="shared" si="1"/>
        <v>58.79770992366412</v>
      </c>
    </row>
    <row r="46" spans="1:4" ht="13.5">
      <c r="A46" s="7" t="s">
        <v>23</v>
      </c>
      <c r="B46" s="31">
        <f>(15+34)</f>
        <v>49</v>
      </c>
      <c r="C46" s="31">
        <f>11.6+9</f>
        <v>20.6</v>
      </c>
      <c r="D46" s="9">
        <f t="shared" si="1"/>
        <v>42.04081632653062</v>
      </c>
    </row>
    <row r="47" spans="1:4" ht="13.5">
      <c r="A47" s="40" t="s">
        <v>62</v>
      </c>
      <c r="B47" s="31">
        <f>(16+0)</f>
        <v>16</v>
      </c>
      <c r="C47" s="31">
        <v>12.2</v>
      </c>
      <c r="D47" s="9">
        <f t="shared" si="1"/>
        <v>76.25</v>
      </c>
    </row>
    <row r="48" spans="1:4" ht="13.5" hidden="1">
      <c r="A48" s="35" t="s">
        <v>63</v>
      </c>
      <c r="B48" s="31">
        <f>(0+10+0)</f>
        <v>10</v>
      </c>
      <c r="C48" s="31">
        <v>0</v>
      </c>
      <c r="D48" s="9">
        <f t="shared" si="1"/>
        <v>0</v>
      </c>
    </row>
    <row r="49" spans="1:4" ht="13.5" hidden="1">
      <c r="A49" s="35" t="s">
        <v>64</v>
      </c>
      <c r="B49" s="31">
        <f>(2+0+1)</f>
        <v>3</v>
      </c>
      <c r="C49" s="31">
        <f>0.2+0.1</f>
        <v>0.30000000000000004</v>
      </c>
      <c r="D49" s="9">
        <f t="shared" si="1"/>
        <v>10.000000000000002</v>
      </c>
    </row>
    <row r="50" spans="1:4" ht="13.5">
      <c r="A50" s="7" t="s">
        <v>22</v>
      </c>
      <c r="B50" s="31">
        <f>50</f>
        <v>50</v>
      </c>
      <c r="C50" s="31">
        <v>0</v>
      </c>
      <c r="D50" s="9">
        <f t="shared" si="1"/>
        <v>0</v>
      </c>
    </row>
    <row r="51" spans="1:4" ht="13.5">
      <c r="A51" s="40" t="s">
        <v>66</v>
      </c>
      <c r="B51" s="31">
        <f>(9+3+0+0)</f>
        <v>12</v>
      </c>
      <c r="C51" s="31">
        <v>4.2</v>
      </c>
      <c r="D51" s="24">
        <f t="shared" si="1"/>
        <v>35</v>
      </c>
    </row>
    <row r="52" spans="1:4" s="34" customFormat="1" ht="13.5">
      <c r="A52" s="32" t="s">
        <v>25</v>
      </c>
      <c r="B52" s="33">
        <f>SUM(B53:B64)</f>
        <v>213</v>
      </c>
      <c r="C52" s="33">
        <f>SUM(C53:C64)</f>
        <v>47.800000000000004</v>
      </c>
      <c r="D52" s="22">
        <f t="shared" si="1"/>
        <v>22.441314553990612</v>
      </c>
    </row>
    <row r="53" spans="1:4" ht="13.5">
      <c r="A53" s="7" t="s">
        <v>19</v>
      </c>
      <c r="B53" s="31">
        <v>150</v>
      </c>
      <c r="C53" s="31">
        <v>33.6</v>
      </c>
      <c r="D53" s="9">
        <f t="shared" si="1"/>
        <v>22.400000000000002</v>
      </c>
    </row>
    <row r="54" spans="1:4" ht="13.5" hidden="1">
      <c r="A54" s="35" t="s">
        <v>58</v>
      </c>
      <c r="B54" s="31">
        <v>0</v>
      </c>
      <c r="C54" s="31">
        <v>0</v>
      </c>
      <c r="D54" s="9" t="e">
        <f t="shared" si="1"/>
        <v>#DIV/0!</v>
      </c>
    </row>
    <row r="55" spans="1:4" ht="13.5">
      <c r="A55" s="7" t="s">
        <v>59</v>
      </c>
      <c r="B55" s="31">
        <v>45</v>
      </c>
      <c r="C55" s="31">
        <v>10.1</v>
      </c>
      <c r="D55" s="9">
        <f t="shared" si="1"/>
        <v>22.444444444444443</v>
      </c>
    </row>
    <row r="56" spans="1:4" ht="13.5" customHeight="1" hidden="1">
      <c r="A56" s="35" t="s">
        <v>60</v>
      </c>
      <c r="B56" s="31">
        <v>4</v>
      </c>
      <c r="C56" s="31">
        <v>0.6</v>
      </c>
      <c r="D56" s="9">
        <f t="shared" si="1"/>
        <v>15</v>
      </c>
    </row>
    <row r="57" spans="1:4" ht="13.5" customHeight="1" hidden="1">
      <c r="A57" s="35" t="s">
        <v>61</v>
      </c>
      <c r="B57" s="31">
        <v>7</v>
      </c>
      <c r="C57" s="31">
        <v>2.1</v>
      </c>
      <c r="D57" s="9">
        <f t="shared" si="1"/>
        <v>30</v>
      </c>
    </row>
    <row r="58" spans="1:4" ht="13.5" customHeight="1">
      <c r="A58" s="7" t="s">
        <v>21</v>
      </c>
      <c r="B58" s="31">
        <v>6</v>
      </c>
      <c r="C58" s="31">
        <v>1.3</v>
      </c>
      <c r="D58" s="9">
        <f t="shared" si="1"/>
        <v>21.666666666666668</v>
      </c>
    </row>
    <row r="59" spans="1:4" ht="13.5" customHeight="1" hidden="1">
      <c r="A59" s="7" t="s">
        <v>23</v>
      </c>
      <c r="B59" s="31">
        <v>0</v>
      </c>
      <c r="C59" s="31">
        <v>0</v>
      </c>
      <c r="D59" s="9" t="e">
        <f t="shared" si="1"/>
        <v>#DIV/0!</v>
      </c>
    </row>
    <row r="60" spans="1:4" ht="13.5" customHeight="1" hidden="1">
      <c r="A60" s="35" t="s">
        <v>62</v>
      </c>
      <c r="B60" s="31">
        <v>0</v>
      </c>
      <c r="C60" s="31">
        <v>0</v>
      </c>
      <c r="D60" s="9" t="e">
        <f t="shared" si="1"/>
        <v>#DIV/0!</v>
      </c>
    </row>
    <row r="61" spans="1:4" ht="13.5" customHeight="1" hidden="1">
      <c r="A61" s="35" t="s">
        <v>63</v>
      </c>
      <c r="B61" s="31">
        <v>0</v>
      </c>
      <c r="C61" s="31">
        <v>0</v>
      </c>
      <c r="D61" s="9" t="e">
        <f t="shared" si="1"/>
        <v>#DIV/0!</v>
      </c>
    </row>
    <row r="62" spans="1:4" ht="13.5" customHeight="1" hidden="1">
      <c r="A62" s="35" t="s">
        <v>64</v>
      </c>
      <c r="B62" s="31">
        <v>1</v>
      </c>
      <c r="C62" s="31">
        <v>0.1</v>
      </c>
      <c r="D62" s="9">
        <f t="shared" si="1"/>
        <v>10</v>
      </c>
    </row>
    <row r="63" spans="1:4" ht="13.5" customHeight="1" hidden="1">
      <c r="A63" s="7" t="s">
        <v>22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40" t="s">
        <v>65</v>
      </c>
      <c r="B64" s="31">
        <v>0</v>
      </c>
      <c r="C64" s="31">
        <v>0</v>
      </c>
      <c r="D64" s="9" t="e">
        <f t="shared" si="1"/>
        <v>#DIV/0!</v>
      </c>
    </row>
    <row r="65" spans="1:4" s="34" customFormat="1" ht="13.5">
      <c r="A65" s="32" t="s">
        <v>24</v>
      </c>
      <c r="B65" s="33">
        <f>SUM(B66:B71)</f>
        <v>27.5</v>
      </c>
      <c r="C65" s="33">
        <f>SUM(C66:C71)</f>
        <v>0.8999999999999999</v>
      </c>
      <c r="D65" s="22">
        <f t="shared" si="1"/>
        <v>3.2727272727272725</v>
      </c>
    </row>
    <row r="66" spans="1:4" s="34" customFormat="1" ht="13.5" hidden="1">
      <c r="A66" s="32">
        <v>225</v>
      </c>
      <c r="B66" s="33">
        <f>9</f>
        <v>9</v>
      </c>
      <c r="C66" s="33">
        <v>0.7</v>
      </c>
      <c r="D66" s="22">
        <f t="shared" si="1"/>
        <v>7.777777777777778</v>
      </c>
    </row>
    <row r="67" spans="1:4" s="34" customFormat="1" ht="13.5" hidden="1">
      <c r="A67" s="32">
        <v>226</v>
      </c>
      <c r="B67" s="33">
        <f>(2.5+0)</f>
        <v>2.5</v>
      </c>
      <c r="C67" s="33">
        <v>0</v>
      </c>
      <c r="D67" s="22">
        <f t="shared" si="1"/>
        <v>0</v>
      </c>
    </row>
    <row r="68" spans="1:4" s="34" customFormat="1" ht="13.5" hidden="1">
      <c r="A68" s="32">
        <v>251</v>
      </c>
      <c r="B68" s="33">
        <f>10</f>
        <v>10</v>
      </c>
      <c r="C68" s="33">
        <v>0</v>
      </c>
      <c r="D68" s="22">
        <f>C68/B68*100</f>
        <v>0</v>
      </c>
    </row>
    <row r="69" spans="1:4" s="34" customFormat="1" ht="13.5" hidden="1">
      <c r="A69" s="32">
        <v>290</v>
      </c>
      <c r="B69" s="33">
        <f>(0+1)</f>
        <v>1</v>
      </c>
      <c r="C69" s="33">
        <v>0.2</v>
      </c>
      <c r="D69" s="22">
        <f t="shared" si="1"/>
        <v>20</v>
      </c>
    </row>
    <row r="70" spans="1:4" s="34" customFormat="1" ht="13.5" hidden="1">
      <c r="A70" s="32">
        <v>310</v>
      </c>
      <c r="B70" s="33">
        <f>0</f>
        <v>0</v>
      </c>
      <c r="C70" s="33">
        <v>0</v>
      </c>
      <c r="D70" s="22"/>
    </row>
    <row r="71" spans="1:4" s="34" customFormat="1" ht="13.5" hidden="1">
      <c r="A71" s="32">
        <v>340</v>
      </c>
      <c r="B71" s="33">
        <f>(5+0)</f>
        <v>5</v>
      </c>
      <c r="C71" s="33">
        <v>0</v>
      </c>
      <c r="D71" s="22">
        <f t="shared" si="1"/>
        <v>0</v>
      </c>
    </row>
    <row r="72" spans="1:4" s="34" customFormat="1" ht="13.5" hidden="1">
      <c r="A72" s="32" t="s">
        <v>38</v>
      </c>
      <c r="B72" s="33">
        <f>SUM(B73:B74)</f>
        <v>0</v>
      </c>
      <c r="C72" s="33">
        <f>SUM(C73:C74)</f>
        <v>0</v>
      </c>
      <c r="D72" s="22" t="e">
        <f t="shared" si="1"/>
        <v>#DIV/0!</v>
      </c>
    </row>
    <row r="73" spans="1:4" s="34" customFormat="1" ht="13.5" hidden="1">
      <c r="A73" s="32">
        <v>225</v>
      </c>
      <c r="B73" s="33">
        <v>0</v>
      </c>
      <c r="C73" s="33">
        <v>0</v>
      </c>
      <c r="D73" s="22"/>
    </row>
    <row r="74" spans="1:4" s="34" customFormat="1" ht="13.5" hidden="1">
      <c r="A74" s="32">
        <v>226</v>
      </c>
      <c r="B74" s="33">
        <v>0</v>
      </c>
      <c r="C74" s="33">
        <v>0</v>
      </c>
      <c r="D74" s="22" t="e">
        <f t="shared" si="1"/>
        <v>#DIV/0!</v>
      </c>
    </row>
    <row r="75" spans="1:4" s="34" customFormat="1" ht="13.5">
      <c r="A75" s="32" t="s">
        <v>79</v>
      </c>
      <c r="B75" s="33">
        <f>SUM(B76:B81)</f>
        <v>471</v>
      </c>
      <c r="C75" s="33">
        <f>SUM(C76:C81)</f>
        <v>125.39999999999999</v>
      </c>
      <c r="D75" s="22">
        <f t="shared" si="1"/>
        <v>26.62420382165605</v>
      </c>
    </row>
    <row r="76" spans="1:4" ht="13.5">
      <c r="A76" s="7" t="s">
        <v>21</v>
      </c>
      <c r="B76" s="31">
        <f>312</f>
        <v>312</v>
      </c>
      <c r="C76" s="31">
        <v>115</v>
      </c>
      <c r="D76" s="9">
        <f t="shared" si="1"/>
        <v>36.858974358974365</v>
      </c>
    </row>
    <row r="77" spans="1:4" ht="13.5">
      <c r="A77" s="7" t="s">
        <v>23</v>
      </c>
      <c r="B77" s="31">
        <f>(0+30+0+0+70+10+45)</f>
        <v>155</v>
      </c>
      <c r="C77" s="31">
        <f>9.8</f>
        <v>9.8</v>
      </c>
      <c r="D77" s="9">
        <f t="shared" si="1"/>
        <v>6.322580645161291</v>
      </c>
    </row>
    <row r="78" spans="1:4" ht="13.5" hidden="1">
      <c r="A78" s="35" t="s">
        <v>62</v>
      </c>
      <c r="B78" s="31">
        <v>0</v>
      </c>
      <c r="C78" s="31">
        <v>0</v>
      </c>
      <c r="D78" s="9" t="e">
        <f t="shared" si="1"/>
        <v>#DIV/0!</v>
      </c>
    </row>
    <row r="79" spans="1:4" ht="13.5" hidden="1">
      <c r="A79" s="35" t="s">
        <v>64</v>
      </c>
      <c r="B79" s="31">
        <f>(1+3)</f>
        <v>4</v>
      </c>
      <c r="C79" s="31">
        <v>0.6</v>
      </c>
      <c r="D79" s="9">
        <f t="shared" si="1"/>
        <v>15</v>
      </c>
    </row>
    <row r="80" spans="1:4" ht="13.5" hidden="1">
      <c r="A80" s="7" t="s">
        <v>22</v>
      </c>
      <c r="B80" s="31">
        <f>0</f>
        <v>0</v>
      </c>
      <c r="C80" s="31">
        <v>0</v>
      </c>
      <c r="D80" s="9" t="e">
        <f t="shared" si="1"/>
        <v>#DIV/0!</v>
      </c>
    </row>
    <row r="81" spans="1:4" s="44" customFormat="1" ht="13.5" hidden="1">
      <c r="A81" s="40" t="s">
        <v>65</v>
      </c>
      <c r="B81" s="43">
        <f>(0+0+0+0)</f>
        <v>0</v>
      </c>
      <c r="C81" s="43">
        <v>0</v>
      </c>
      <c r="D81" s="24" t="e">
        <f t="shared" si="1"/>
        <v>#DIV/0!</v>
      </c>
    </row>
    <row r="82" spans="1:4" s="34" customFormat="1" ht="13.5">
      <c r="A82" s="32" t="s">
        <v>80</v>
      </c>
      <c r="B82" s="33">
        <f>SUM(B83)</f>
        <v>1</v>
      </c>
      <c r="C82" s="33">
        <f>SUM(C83)</f>
        <v>0.2</v>
      </c>
      <c r="D82" s="42">
        <f t="shared" si="1"/>
        <v>20</v>
      </c>
    </row>
    <row r="83" spans="1:4" ht="13.5" hidden="1">
      <c r="A83" s="7">
        <v>340</v>
      </c>
      <c r="B83" s="31">
        <f>1</f>
        <v>1</v>
      </c>
      <c r="C83" s="31">
        <v>0.2</v>
      </c>
      <c r="D83" s="24"/>
    </row>
    <row r="84" spans="1:4" s="34" customFormat="1" ht="27">
      <c r="A84" s="46" t="s">
        <v>82</v>
      </c>
      <c r="B84" s="37">
        <f>SUM(B85:B97)</f>
        <v>756</v>
      </c>
      <c r="C84" s="37">
        <f>SUM(C85:C97)</f>
        <v>423.1</v>
      </c>
      <c r="D84" s="38">
        <f t="shared" si="1"/>
        <v>55.965608465608476</v>
      </c>
    </row>
    <row r="85" spans="1:4" ht="13.5" hidden="1">
      <c r="A85" s="7" t="s">
        <v>19</v>
      </c>
      <c r="B85" s="31">
        <v>0</v>
      </c>
      <c r="C85" s="31"/>
      <c r="D85" s="9" t="e">
        <f t="shared" si="1"/>
        <v>#DIV/0!</v>
      </c>
    </row>
    <row r="86" spans="1:4" ht="13.5" hidden="1">
      <c r="A86" s="35" t="s">
        <v>58</v>
      </c>
      <c r="B86" s="31">
        <f>6</f>
        <v>6</v>
      </c>
      <c r="C86" s="31">
        <v>4</v>
      </c>
      <c r="D86" s="9">
        <f t="shared" si="1"/>
        <v>66.66666666666666</v>
      </c>
    </row>
    <row r="87" spans="1:4" ht="13.5" hidden="1">
      <c r="A87" s="7" t="s">
        <v>59</v>
      </c>
      <c r="B87" s="31">
        <v>0</v>
      </c>
      <c r="C87" s="31"/>
      <c r="D87" s="9" t="e">
        <f t="shared" si="1"/>
        <v>#DIV/0!</v>
      </c>
    </row>
    <row r="88" spans="1:4" ht="13.5" hidden="1">
      <c r="A88" s="35" t="s">
        <v>60</v>
      </c>
      <c r="B88" s="31">
        <v>0</v>
      </c>
      <c r="C88" s="31"/>
      <c r="D88" s="9" t="e">
        <f t="shared" si="1"/>
        <v>#DIV/0!</v>
      </c>
    </row>
    <row r="89" spans="1:4" ht="13.5" hidden="1">
      <c r="A89" s="35" t="s">
        <v>61</v>
      </c>
      <c r="B89" s="31">
        <v>0</v>
      </c>
      <c r="C89" s="31"/>
      <c r="D89" s="9" t="e">
        <f t="shared" si="1"/>
        <v>#DIV/0!</v>
      </c>
    </row>
    <row r="90" spans="1:4" ht="13.5" hidden="1">
      <c r="A90" s="7" t="s">
        <v>21</v>
      </c>
      <c r="B90" s="31">
        <v>0</v>
      </c>
      <c r="C90" s="31"/>
      <c r="D90" s="9" t="e">
        <f t="shared" si="1"/>
        <v>#DIV/0!</v>
      </c>
    </row>
    <row r="91" spans="1:4" ht="13.5" hidden="1">
      <c r="A91" s="7" t="s">
        <v>23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62</v>
      </c>
      <c r="B92" s="31">
        <v>0</v>
      </c>
      <c r="C92" s="31"/>
      <c r="D92" s="9" t="e">
        <f t="shared" si="1"/>
        <v>#DIV/0!</v>
      </c>
    </row>
    <row r="93" spans="1:4" ht="13.5" hidden="1">
      <c r="A93" s="40" t="s">
        <v>67</v>
      </c>
      <c r="B93" s="31">
        <f>(400+350)</f>
        <v>750</v>
      </c>
      <c r="C93" s="31">
        <v>419.1</v>
      </c>
      <c r="D93" s="9"/>
    </row>
    <row r="94" spans="1:4" ht="13.5" hidden="1">
      <c r="A94" s="35" t="s">
        <v>63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64</v>
      </c>
      <c r="B95" s="31">
        <v>0</v>
      </c>
      <c r="C95" s="31"/>
      <c r="D95" s="9" t="e">
        <f t="shared" si="1"/>
        <v>#DIV/0!</v>
      </c>
    </row>
    <row r="96" spans="1:4" ht="13.5" hidden="1">
      <c r="A96" s="7" t="s">
        <v>22</v>
      </c>
      <c r="B96" s="31">
        <v>0</v>
      </c>
      <c r="C96" s="31"/>
      <c r="D96" s="9" t="e">
        <f t="shared" si="1"/>
        <v>#DIV/0!</v>
      </c>
    </row>
    <row r="97" spans="1:4" ht="13.5" hidden="1">
      <c r="A97" s="35" t="s">
        <v>65</v>
      </c>
      <c r="B97" s="31">
        <v>0</v>
      </c>
      <c r="C97" s="31"/>
      <c r="D97" s="9" t="e">
        <f t="shared" si="1"/>
        <v>#DIV/0!</v>
      </c>
    </row>
    <row r="98" spans="1:4" s="34" customFormat="1" ht="13.5">
      <c r="A98" s="32" t="s">
        <v>81</v>
      </c>
      <c r="B98" s="33">
        <f>SUM(B101:B102)</f>
        <v>2</v>
      </c>
      <c r="C98" s="33">
        <f>SUM(C101:C102)</f>
        <v>1.1</v>
      </c>
      <c r="D98" s="36">
        <f t="shared" si="1"/>
        <v>55.00000000000001</v>
      </c>
    </row>
    <row r="99" spans="1:4" ht="13.5" hidden="1">
      <c r="A99" s="7" t="s">
        <v>50</v>
      </c>
      <c r="B99" s="31">
        <v>0</v>
      </c>
      <c r="C99" s="31">
        <v>0</v>
      </c>
      <c r="D99" s="13" t="e">
        <f t="shared" si="1"/>
        <v>#DIV/0!</v>
      </c>
    </row>
    <row r="100" spans="1:4" ht="13.5" hidden="1">
      <c r="A100" s="7" t="s">
        <v>51</v>
      </c>
      <c r="B100" s="31">
        <v>0</v>
      </c>
      <c r="C100" s="31">
        <v>0</v>
      </c>
      <c r="D100" s="9" t="e">
        <f t="shared" si="1"/>
        <v>#DIV/0!</v>
      </c>
    </row>
    <row r="101" spans="1:4" ht="13.5" hidden="1">
      <c r="A101" s="7">
        <v>222</v>
      </c>
      <c r="B101" s="31">
        <f>0</f>
        <v>0</v>
      </c>
      <c r="C101" s="31">
        <v>0</v>
      </c>
      <c r="D101" s="9" t="e">
        <f t="shared" si="1"/>
        <v>#DIV/0!</v>
      </c>
    </row>
    <row r="102" spans="1:4" ht="13.5" hidden="1">
      <c r="A102" s="7">
        <v>340</v>
      </c>
      <c r="B102" s="31">
        <f>2</f>
        <v>2</v>
      </c>
      <c r="C102" s="31">
        <v>1.1</v>
      </c>
      <c r="D102" s="9">
        <f t="shared" si="1"/>
        <v>55.00000000000001</v>
      </c>
    </row>
    <row r="103" spans="1:4" ht="14.25">
      <c r="A103" s="15" t="s">
        <v>27</v>
      </c>
      <c r="B103" s="33">
        <f>B39+B52+B65+B72+B75+B82+B84+B98+B99+B100</f>
        <v>2811.5</v>
      </c>
      <c r="C103" s="33">
        <f>C39+C52+C65+C72+C75+C82+C84+C98+C99+C100</f>
        <v>1419.7999999999997</v>
      </c>
      <c r="D103" s="22">
        <f t="shared" si="1"/>
        <v>50.49973323848479</v>
      </c>
    </row>
    <row r="104" spans="1:4" ht="14.25">
      <c r="A104" s="17" t="s">
        <v>28</v>
      </c>
      <c r="B104" s="39"/>
      <c r="C104" s="39"/>
      <c r="D104" s="9"/>
    </row>
    <row r="105" spans="1:4" ht="13.5">
      <c r="A105" s="7" t="s">
        <v>19</v>
      </c>
      <c r="B105" s="31">
        <f aca="true" t="shared" si="2" ref="B105:C108">B40+B53+B85</f>
        <v>645</v>
      </c>
      <c r="C105" s="31">
        <f t="shared" si="2"/>
        <v>383.8</v>
      </c>
      <c r="D105" s="9">
        <f t="shared" si="1"/>
        <v>59.50387596899225</v>
      </c>
    </row>
    <row r="106" spans="1:4" ht="13.5" customHeight="1" hidden="1">
      <c r="A106" s="35" t="s">
        <v>58</v>
      </c>
      <c r="B106" s="31">
        <f t="shared" si="2"/>
        <v>10</v>
      </c>
      <c r="C106" s="31">
        <f t="shared" si="2"/>
        <v>6.4</v>
      </c>
      <c r="D106" s="9">
        <f t="shared" si="1"/>
        <v>64</v>
      </c>
    </row>
    <row r="107" spans="1:4" ht="13.5" customHeight="1">
      <c r="A107" s="7" t="s">
        <v>59</v>
      </c>
      <c r="B107" s="31">
        <f t="shared" si="2"/>
        <v>195</v>
      </c>
      <c r="C107" s="31">
        <f t="shared" si="2"/>
        <v>115.6</v>
      </c>
      <c r="D107" s="9">
        <f t="shared" si="1"/>
        <v>59.282051282051285</v>
      </c>
    </row>
    <row r="108" spans="1:4" ht="13.5" customHeight="1">
      <c r="A108" s="40" t="s">
        <v>60</v>
      </c>
      <c r="B108" s="31">
        <f t="shared" si="2"/>
        <v>28</v>
      </c>
      <c r="C108" s="31">
        <f t="shared" si="2"/>
        <v>15</v>
      </c>
      <c r="D108" s="9">
        <f t="shared" si="1"/>
        <v>53.57142857142857</v>
      </c>
    </row>
    <row r="109" spans="1:4" ht="13.5" customHeight="1" hidden="1">
      <c r="A109" s="35" t="s">
        <v>61</v>
      </c>
      <c r="B109" s="31">
        <f>B44+B57+B89+B101</f>
        <v>11</v>
      </c>
      <c r="C109" s="31">
        <f>C44+C57+C89+C101</f>
        <v>5.5</v>
      </c>
      <c r="D109" s="9">
        <f t="shared" si="1"/>
        <v>50</v>
      </c>
    </row>
    <row r="110" spans="1:4" ht="13.5" customHeight="1">
      <c r="A110" s="7" t="s">
        <v>21</v>
      </c>
      <c r="B110" s="31">
        <f>B45+B58+B76+B90</f>
        <v>842</v>
      </c>
      <c r="C110" s="31">
        <f>C45+C58+C76+C90</f>
        <v>424.4</v>
      </c>
      <c r="D110" s="9">
        <f t="shared" si="1"/>
        <v>50.40380047505938</v>
      </c>
    </row>
    <row r="111" spans="1:4" ht="13.5" customHeight="1">
      <c r="A111" s="7" t="s">
        <v>23</v>
      </c>
      <c r="B111" s="31">
        <f>B46+B59+B66+B77+B91+B73</f>
        <v>213</v>
      </c>
      <c r="C111" s="31">
        <f>C46+C59+C66+C77+C91+C73</f>
        <v>31.1</v>
      </c>
      <c r="D111" s="9">
        <f t="shared" si="1"/>
        <v>14.600938967136152</v>
      </c>
    </row>
    <row r="112" spans="1:4" ht="13.5" customHeight="1">
      <c r="A112" s="40" t="s">
        <v>62</v>
      </c>
      <c r="B112" s="31">
        <f>B47+B60+B67+B74+B78+B92</f>
        <v>18.5</v>
      </c>
      <c r="C112" s="31">
        <f>C47+C60+C67+C74+C78+C92</f>
        <v>12.2</v>
      </c>
      <c r="D112" s="9">
        <f t="shared" si="1"/>
        <v>65.94594594594594</v>
      </c>
    </row>
    <row r="113" spans="1:4" ht="27">
      <c r="A113" s="41" t="s">
        <v>68</v>
      </c>
      <c r="B113" s="31">
        <f>B93</f>
        <v>750</v>
      </c>
      <c r="C113" s="31">
        <f>C93</f>
        <v>419.1</v>
      </c>
      <c r="D113" s="9">
        <f t="shared" si="1"/>
        <v>55.88000000000001</v>
      </c>
    </row>
    <row r="114" spans="1:4" ht="13.5" customHeight="1" hidden="1">
      <c r="A114" s="35" t="s">
        <v>63</v>
      </c>
      <c r="B114" s="31">
        <f>B48+B68+B94</f>
        <v>20</v>
      </c>
      <c r="C114" s="31">
        <f>C48+C68+C94</f>
        <v>0</v>
      </c>
      <c r="D114" s="9">
        <f t="shared" si="1"/>
        <v>0</v>
      </c>
    </row>
    <row r="115" spans="1:4" ht="13.5" customHeight="1" hidden="1">
      <c r="A115" s="35" t="s">
        <v>64</v>
      </c>
      <c r="B115" s="31">
        <f>B49+B62+B69+B79+B95</f>
        <v>9</v>
      </c>
      <c r="C115" s="31">
        <f>C49+C62+C69+C79+C95</f>
        <v>1.2000000000000002</v>
      </c>
      <c r="D115" s="9">
        <f t="shared" si="1"/>
        <v>13.333333333333336</v>
      </c>
    </row>
    <row r="116" spans="1:4" ht="13.5" customHeight="1">
      <c r="A116" s="7" t="s">
        <v>22</v>
      </c>
      <c r="B116" s="31">
        <f>B50+B63+B70+B80+B96</f>
        <v>50</v>
      </c>
      <c r="C116" s="31">
        <f>C50+C63+C70+C80+C96</f>
        <v>0</v>
      </c>
      <c r="D116" s="9">
        <f t="shared" si="1"/>
        <v>0</v>
      </c>
    </row>
    <row r="117" spans="1:4" ht="13.5" customHeight="1">
      <c r="A117" s="40" t="s">
        <v>65</v>
      </c>
      <c r="B117" s="31">
        <f>B51+B64+B71+B81+B83+B97+B102</f>
        <v>20</v>
      </c>
      <c r="C117" s="31">
        <f>C51+C64+C71+C81+C83+C97+C102</f>
        <v>5.5</v>
      </c>
      <c r="D117" s="9">
        <f t="shared" si="1"/>
        <v>27.500000000000004</v>
      </c>
    </row>
    <row r="118" spans="1:4" ht="13.5" customHeight="1">
      <c r="A118" s="7" t="s">
        <v>52</v>
      </c>
      <c r="B118" s="8">
        <v>5</v>
      </c>
      <c r="C118" s="8">
        <v>5</v>
      </c>
      <c r="D118" s="9">
        <f t="shared" si="1"/>
        <v>100</v>
      </c>
    </row>
    <row r="119" spans="1:4" ht="13.5" customHeight="1">
      <c r="A119" s="7" t="s">
        <v>53</v>
      </c>
      <c r="B119" s="8">
        <v>1</v>
      </c>
      <c r="C119" s="8">
        <v>1</v>
      </c>
      <c r="D119" s="9">
        <f t="shared" si="1"/>
        <v>100</v>
      </c>
    </row>
    <row r="120" spans="1:4" ht="13.5" customHeight="1">
      <c r="A120" s="7" t="s">
        <v>54</v>
      </c>
      <c r="B120" s="8">
        <v>7</v>
      </c>
      <c r="C120" s="8">
        <v>6</v>
      </c>
      <c r="D120" s="9">
        <f t="shared" si="1"/>
        <v>85.71428571428571</v>
      </c>
    </row>
    <row r="122" spans="1:4" ht="13.5">
      <c r="A122" s="47" t="s">
        <v>30</v>
      </c>
      <c r="B122" s="47"/>
      <c r="C122" s="47"/>
      <c r="D122" s="47"/>
    </row>
  </sheetData>
  <sheetProtection/>
  <mergeCells count="3">
    <mergeCell ref="A8:D8"/>
    <mergeCell ref="A9:D9"/>
    <mergeCell ref="A122:D122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9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0.2812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7" t="s">
        <v>29</v>
      </c>
      <c r="B1" s="47"/>
      <c r="C1" s="47"/>
      <c r="D1" s="47"/>
    </row>
    <row r="2" spans="1:4" ht="13.5">
      <c r="A2" s="47" t="s">
        <v>34</v>
      </c>
      <c r="B2" s="47"/>
      <c r="C2" s="47"/>
      <c r="D2" s="47"/>
    </row>
    <row r="4" spans="4:6" ht="13.5">
      <c r="D4" s="3"/>
      <c r="F4" s="3" t="s">
        <v>16</v>
      </c>
    </row>
    <row r="5" spans="1:6" s="2" customFormat="1" ht="41.25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4.2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4.2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4.2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7" t="s">
        <v>30</v>
      </c>
      <c r="B67" s="47"/>
      <c r="C67" s="47"/>
      <c r="D67" s="47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2013-06-04T11:02:06Z</dcterms:modified>
  <cp:category/>
  <cp:version/>
  <cp:contentType/>
  <cp:contentStatus/>
</cp:coreProperties>
</file>